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firstSheet="9" activeTab="9"/>
  </bookViews>
  <sheets>
    <sheet name="月招标计划2506" sheetId="2" state="hidden" r:id="rId1"/>
    <sheet name="月招标计划2507" sheetId="3" state="hidden" r:id="rId2"/>
    <sheet name="月招标计划2508" sheetId="4" state="hidden" r:id="rId3"/>
    <sheet name="月招标计划2509" sheetId="5" state="hidden" r:id="rId4"/>
    <sheet name="月招标计划2509 (补)" sheetId="11" state="hidden" r:id="rId5"/>
    <sheet name="配电箱清单" sheetId="12" state="hidden" r:id="rId6"/>
    <sheet name="污水泵" sheetId="13" state="hidden" r:id="rId7"/>
    <sheet name="月招标计划2510" sheetId="6" state="hidden" r:id="rId8"/>
    <sheet name="月招标计划2510补" sheetId="7" state="hidden" r:id="rId9"/>
    <sheet name="清单" sheetId="8" r:id="rId10"/>
    <sheet name="6#、7#、9#、10#楼庭院及地库区域安防系统" sheetId="9" state="hidden" r:id="rId11"/>
    <sheet name="中控室智慧物业系统" sheetId="10" state="hidden" r:id="rId12"/>
  </sheets>
  <externalReferences>
    <externalReference r:id="rId13"/>
  </externalReferences>
  <definedNames>
    <definedName name="_xlnm._FilterDatabase" localSheetId="1" hidden="1">月招标计划2507!$A$3:$L$247</definedName>
    <definedName name="_xlnm._FilterDatabase" localSheetId="2" hidden="1">月招标计划2508!$A$3:$L$188</definedName>
    <definedName name="_xlnm._FilterDatabase" localSheetId="5" hidden="1">配电箱清单!$A$1:$I$440</definedName>
    <definedName name="_xlnm.Print_Area" localSheetId="3">月招标计划2509!$A$1:$L$94</definedName>
    <definedName name="_xlnm.Print_Titles" localSheetId="3">月招标计划2509!$1:$3</definedName>
    <definedName name="_xlnm.Print_Area" localSheetId="7">月招标计划2510!$A$1:$L$28</definedName>
    <definedName name="_xlnm.Print_Titles" localSheetId="7">月招标计划2510!$1:$3</definedName>
    <definedName name="_xlnm.Print_Area" localSheetId="8">月招标计划2510补!$A$1:$L$17</definedName>
    <definedName name="_xlnm.Print_Titles" localSheetId="8">月招标计划2510补!$1:$3</definedName>
    <definedName name="_xlnm.Print_Area" localSheetId="9">清单!$A$1:$J$40</definedName>
    <definedName name="_xlnm.Print_Titles" localSheetId="9">清单!$1:$3</definedName>
    <definedName name="_xlnm.Print_Area" localSheetId="4">'月招标计划2509 (补)'!$A$1:$L$13</definedName>
    <definedName name="_xlnm.Print_Titles" localSheetId="4">'月招标计划2509 (补)'!$1:$3</definedName>
    <definedName name="_xlnm.Print_Titles" localSheetId="5">配电箱清单!$1:$1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13C9FF42D7B4DDA95A157EDB45F3AA9"/>
        <xdr:cNvPicPr>
          <a:picLocks noChangeAspect="1"/>
        </xdr:cNvPicPr>
      </xdr:nvPicPr>
      <xdr:blipFill>
        <a:blip r:embed="rId1"/>
        <a:stretch>
          <a:fillRect/>
        </a:stretch>
      </xdr:blipFill>
      <xdr:spPr>
        <a:xfrm>
          <a:off x="15049500" y="30025975"/>
          <a:ext cx="744220" cy="1741170"/>
        </a:xfrm>
        <a:prstGeom prst="rect">
          <a:avLst/>
        </a:prstGeom>
      </xdr:spPr>
    </xdr:pic>
  </etc:cellImage>
  <etc:cellImage>
    <xdr:pic>
      <xdr:nvPicPr>
        <xdr:cNvPr id="3" name="ID_EDA03A53530549B6907A19E563CD316F"/>
        <xdr:cNvPicPr>
          <a:picLocks noChangeAspect="1"/>
        </xdr:cNvPicPr>
      </xdr:nvPicPr>
      <xdr:blipFill>
        <a:blip r:embed="rId2"/>
        <a:stretch>
          <a:fillRect/>
        </a:stretch>
      </xdr:blipFill>
      <xdr:spPr>
        <a:xfrm>
          <a:off x="15049500" y="27882850"/>
          <a:ext cx="3707130" cy="6047105"/>
        </a:xfrm>
        <a:prstGeom prst="rect">
          <a:avLst/>
        </a:prstGeom>
        <a:noFill/>
        <a:ln w="9525">
          <a:noFill/>
        </a:ln>
      </xdr:spPr>
    </xdr:pic>
  </etc:cellImage>
  <etc:cellImage>
    <xdr:pic>
      <xdr:nvPicPr>
        <xdr:cNvPr id="4" name="ID_1DB7FAF09D0B4A4382923F590B739797"/>
        <xdr:cNvPicPr>
          <a:picLocks noChangeAspect="1"/>
        </xdr:cNvPicPr>
      </xdr:nvPicPr>
      <xdr:blipFill>
        <a:blip r:embed="rId3"/>
        <a:stretch>
          <a:fillRect/>
        </a:stretch>
      </xdr:blipFill>
      <xdr:spPr>
        <a:xfrm>
          <a:off x="15544800" y="32026225"/>
          <a:ext cx="1795780" cy="1164590"/>
        </a:xfrm>
        <a:prstGeom prst="rect">
          <a:avLst/>
        </a:prstGeom>
      </xdr:spPr>
    </xdr:pic>
  </etc:cellImage>
  <etc:cellImage>
    <xdr:pic>
      <xdr:nvPicPr>
        <xdr:cNvPr id="5" name="ID_018DEDE06300402987CBDADA9BB1BF87"/>
        <xdr:cNvPicPr>
          <a:picLocks noChangeAspect="1"/>
        </xdr:cNvPicPr>
      </xdr:nvPicPr>
      <xdr:blipFill>
        <a:blip r:embed="rId4"/>
        <a:stretch>
          <a:fillRect/>
        </a:stretch>
      </xdr:blipFill>
      <xdr:spPr>
        <a:xfrm>
          <a:off x="8610600" y="4533900"/>
          <a:ext cx="5095875" cy="9058275"/>
        </a:xfrm>
        <a:prstGeom prst="rect">
          <a:avLst/>
        </a:prstGeom>
        <a:noFill/>
        <a:ln w="9525">
          <a:noFill/>
        </a:ln>
      </xdr:spPr>
    </xdr:pic>
  </etc:cellImage>
</etc:cellImages>
</file>

<file path=xl/sharedStrings.xml><?xml version="1.0" encoding="utf-8"?>
<sst xmlns="http://schemas.openxmlformats.org/spreadsheetml/2006/main" count="5850" uniqueCount="1345">
  <si>
    <t>（ 2025.6 ）月招标计划</t>
  </si>
  <si>
    <t>项目名称</t>
  </si>
  <si>
    <t>衡水雍锦半岛项目三六期总包工程</t>
  </si>
  <si>
    <t>序号</t>
  </si>
  <si>
    <t>物资名称</t>
  </si>
  <si>
    <t>单位</t>
  </si>
  <si>
    <t>规格</t>
  </si>
  <si>
    <t>预算数量</t>
  </si>
  <si>
    <t>采购数量</t>
  </si>
  <si>
    <t>预算价（投标价格、EPC项目施工图预算价格）</t>
  </si>
  <si>
    <t>市场价</t>
  </si>
  <si>
    <t>品牌或标准要求</t>
  </si>
  <si>
    <t>拟招标日期</t>
  </si>
  <si>
    <t>拟付款方式</t>
  </si>
  <si>
    <t>备注</t>
  </si>
  <si>
    <t>钢筋</t>
  </si>
  <si>
    <t>t</t>
  </si>
  <si>
    <t>高线6  HPB300</t>
  </si>
  <si>
    <t>钢筋价格执行施工当期衡水市工程建设造价管理站发布的造价信息价进行调整</t>
  </si>
  <si>
    <t>河钢、敬业、新兴铸管</t>
  </si>
  <si>
    <t>2025.6.10</t>
  </si>
  <si>
    <t>货到且收到发票后1个月付至结算费用的100%</t>
  </si>
  <si>
    <t>钢筋以到货当日兰格网北京建筑钢材市场行情批量价格同品牌同类型同规格挂牌价格为基价进行浮动报价，上浮为正，下浮为负。上浮不能超150元/t；延期付款利息需单独填报，但年利率不得高于10%（单利计息），若出现提前支付情况时，亦按照填报的利率扣除相应货款。</t>
  </si>
  <si>
    <t>高线8  HPB300</t>
  </si>
  <si>
    <t>高线10  HPB300</t>
  </si>
  <si>
    <t>盘螺6  HRB400E</t>
  </si>
  <si>
    <t>盘螺8  HRB400E</t>
  </si>
  <si>
    <t>盘螺10  HRB400E</t>
  </si>
  <si>
    <t>三级12  HRB400E</t>
  </si>
  <si>
    <t>三级14  HRB400E</t>
  </si>
  <si>
    <t>三级16  HRB400E</t>
  </si>
  <si>
    <t>三级18  HRB400E</t>
  </si>
  <si>
    <t>三级20  HRB400E</t>
  </si>
  <si>
    <t>三级22  HRB400E</t>
  </si>
  <si>
    <t>三级25  HRB400E</t>
  </si>
  <si>
    <t>三级28  HRB400E</t>
  </si>
  <si>
    <t>三级32  HRB400E</t>
  </si>
  <si>
    <t>PVC线管</t>
  </si>
  <si>
    <t>m</t>
  </si>
  <si>
    <t>20（重型）</t>
  </si>
  <si>
    <t>2025.6.12</t>
  </si>
  <si>
    <t>按月办理结算，每月支付当月完成工程量价款的80%，供货完毕并开具发票后一个月付至100%</t>
  </si>
  <si>
    <t>20（中型）</t>
  </si>
  <si>
    <t>PPR热水管</t>
  </si>
  <si>
    <t>PPR冷水管</t>
  </si>
  <si>
    <t>PVC国标排水管</t>
  </si>
  <si>
    <t>PVC双壁中空螺旋管</t>
  </si>
  <si>
    <t>PVC防紫外线雨水管</t>
  </si>
  <si>
    <t>JDG线管</t>
  </si>
  <si>
    <t>米</t>
  </si>
  <si>
    <t>20*1.6*3.9</t>
  </si>
  <si>
    <t>25*1.6*3.9</t>
  </si>
  <si>
    <t>32*1.6*3.9</t>
  </si>
  <si>
    <t>40*1.5*3.9</t>
  </si>
  <si>
    <t>镀锌管</t>
  </si>
  <si>
    <t>DN100</t>
  </si>
  <si>
    <t>焊接钢管</t>
  </si>
  <si>
    <t>DN80</t>
  </si>
  <si>
    <t>DN70</t>
  </si>
  <si>
    <t>DN50</t>
  </si>
  <si>
    <t>DN40</t>
  </si>
  <si>
    <t>DN20</t>
  </si>
  <si>
    <t>衬塑钢管</t>
  </si>
  <si>
    <t>DN32</t>
  </si>
  <si>
    <t>DN15</t>
  </si>
  <si>
    <t>镀锌方管</t>
  </si>
  <si>
    <t>10*10</t>
  </si>
  <si>
    <t>2025.6.20</t>
  </si>
  <si>
    <t>4*4</t>
  </si>
  <si>
    <t>衬塑镀锌管</t>
  </si>
  <si>
    <t>热镀锌管</t>
  </si>
  <si>
    <t>镀锌角铁</t>
  </si>
  <si>
    <t>40*4</t>
  </si>
  <si>
    <t>pert管</t>
  </si>
  <si>
    <t>干混砌筑砂浆</t>
  </si>
  <si>
    <t>吨</t>
  </si>
  <si>
    <t>M5</t>
  </si>
  <si>
    <t>2025.6.18</t>
  </si>
  <si>
    <t>干混抹灰砂浆</t>
  </si>
  <si>
    <t>套筒</t>
  </si>
  <si>
    <t>支</t>
  </si>
  <si>
    <t>φ18</t>
  </si>
  <si>
    <t>φ20</t>
  </si>
  <si>
    <t>φ22</t>
  </si>
  <si>
    <t>φ25</t>
  </si>
  <si>
    <t>变径套筒</t>
  </si>
  <si>
    <t>16/22</t>
  </si>
  <si>
    <t>16/25</t>
  </si>
  <si>
    <t>18/22</t>
  </si>
  <si>
    <t>18/25</t>
  </si>
  <si>
    <t>22/25</t>
  </si>
  <si>
    <t>铁马凳</t>
  </si>
  <si>
    <t>根</t>
  </si>
  <si>
    <t>7cm</t>
  </si>
  <si>
    <t>2025.6.19</t>
  </si>
  <si>
    <t>9cm</t>
  </si>
  <si>
    <t>12cm</t>
  </si>
  <si>
    <t>35墙止水内杆</t>
  </si>
  <si>
    <t>30墙止水内杆</t>
  </si>
  <si>
    <t>止水外杆</t>
  </si>
  <si>
    <t>锥体</t>
  </si>
  <si>
    <t>个</t>
  </si>
  <si>
    <t>网格布</t>
  </si>
  <si>
    <t>平</t>
  </si>
  <si>
    <t>80克</t>
  </si>
  <si>
    <t>电梯网片</t>
  </si>
  <si>
    <t>片</t>
  </si>
  <si>
    <t>止水钢板</t>
  </si>
  <si>
    <t>360*3</t>
  </si>
  <si>
    <t>张君民</t>
  </si>
  <si>
    <t>丝扣弯头</t>
  </si>
  <si>
    <t>Φ15</t>
  </si>
  <si>
    <t>赵彦华</t>
  </si>
  <si>
    <t>地暖网片</t>
  </si>
  <si>
    <t>300丝5公分</t>
  </si>
  <si>
    <t>靳娇</t>
  </si>
  <si>
    <t>400丝20公分</t>
  </si>
  <si>
    <t>电焊网</t>
  </si>
  <si>
    <t>卷</t>
  </si>
  <si>
    <t>12.7孔</t>
  </si>
  <si>
    <t>不锈钢卡箍</t>
  </si>
  <si>
    <t>DN150</t>
  </si>
  <si>
    <t>法兰闸阀</t>
  </si>
  <si>
    <t>法兰蝶阀</t>
  </si>
  <si>
    <t>铁皮吊卡</t>
  </si>
  <si>
    <t>φ63</t>
  </si>
  <si>
    <t>王禹联、杜所章</t>
  </si>
  <si>
    <t>φ32</t>
  </si>
  <si>
    <t>φ40</t>
  </si>
  <si>
    <t>铜铝鼻子</t>
  </si>
  <si>
    <t>φ240mm²</t>
  </si>
  <si>
    <t>185mm²</t>
  </si>
  <si>
    <t>120mm²</t>
  </si>
  <si>
    <t>铝接头</t>
  </si>
  <si>
    <t>240mm²</t>
  </si>
  <si>
    <t>防尘网</t>
  </si>
  <si>
    <t>捆</t>
  </si>
  <si>
    <t>6针 8*30</t>
  </si>
  <si>
    <t>铝管</t>
  </si>
  <si>
    <t>50mm²</t>
  </si>
  <si>
    <t>35mm²</t>
  </si>
  <si>
    <t>单联单控开关</t>
  </si>
  <si>
    <t>250V 10A</t>
  </si>
  <si>
    <t>一位单控开关</t>
  </si>
  <si>
    <t>16AX一位单控开关_玉兰白</t>
  </si>
  <si>
    <t>三相三孔插座</t>
  </si>
  <si>
    <t>250v10A</t>
  </si>
  <si>
    <t>二三孔插座</t>
  </si>
  <si>
    <t>块</t>
  </si>
  <si>
    <t>单控五孔插座</t>
  </si>
  <si>
    <t>通用</t>
  </si>
  <si>
    <t>单控三孔插座</t>
  </si>
  <si>
    <t>10A</t>
  </si>
  <si>
    <t>五孔插座 带USB</t>
  </si>
  <si>
    <t>三联单控开关</t>
  </si>
  <si>
    <t>声光控</t>
  </si>
  <si>
    <t>双开单控</t>
  </si>
  <si>
    <t>250V/10A</t>
  </si>
  <si>
    <t>筒灯</t>
  </si>
  <si>
    <t>6w/4000K</t>
  </si>
  <si>
    <t>防水筒灯</t>
  </si>
  <si>
    <t>射灯</t>
  </si>
  <si>
    <t>防水射灯</t>
  </si>
  <si>
    <t>灯带</t>
  </si>
  <si>
    <t>防火桥架</t>
  </si>
  <si>
    <t>150*75</t>
  </si>
  <si>
    <t>100*50</t>
  </si>
  <si>
    <t>橡塑保温管</t>
  </si>
  <si>
    <t>王禹联</t>
  </si>
  <si>
    <t>挤塑聚苯板</t>
  </si>
  <si>
    <t>方</t>
  </si>
  <si>
    <t>1200*600*100</t>
  </si>
  <si>
    <t>岩棉</t>
  </si>
  <si>
    <t>1200*600*30</t>
  </si>
  <si>
    <t>电线电缆</t>
  </si>
  <si>
    <t>YJLV22-4*240+1*120</t>
  </si>
  <si>
    <t>王汉林</t>
  </si>
  <si>
    <t>YJLV-4*50*1*25</t>
  </si>
  <si>
    <t>YJLV-4*120*1*70</t>
  </si>
  <si>
    <t>保温一体板</t>
  </si>
  <si>
    <t>m³</t>
  </si>
  <si>
    <t>加气块</t>
  </si>
  <si>
    <t>200*240*600</t>
  </si>
  <si>
    <t>100*240*600</t>
  </si>
  <si>
    <t>材料负责人：</t>
  </si>
  <si>
    <t>商务经理：</t>
  </si>
  <si>
    <t>项目经理：</t>
  </si>
  <si>
    <t>集采管理部：</t>
  </si>
  <si>
    <t>经营结算部：</t>
  </si>
  <si>
    <t>（ 2025.7）月招标计划</t>
  </si>
  <si>
    <t>m3</t>
  </si>
  <si>
    <t>部位：屋面保温板
厚度：130mm
干密度25-32kg/m3
导热系数≤0.030W/m2*K
燃烧性能B1级</t>
  </si>
  <si>
    <t>2025.6.30</t>
  </si>
  <si>
    <t>1、本项目各单体每五层完成后，付至已完成工程量的80%；2、节能验收后付至已完成工程量的97%；
3、剩余3%作为质量保证金，质保期为2年，质保期满后支付，不计息。</t>
  </si>
  <si>
    <t>部位：地暖地面保温板
厚度：20mm
干密度25-32kg/m3
导热系数≤0.030W/m2*K
燃烧性能B1级</t>
  </si>
  <si>
    <t>岩棉板</t>
  </si>
  <si>
    <t>部位：屋面500mm宽防火隔离带
厚度：130mm
干密度140-160kg/m3
导热系数≤0.040W/m2*K
燃烧性能A级</t>
  </si>
  <si>
    <t>FC-C型板
传热系数0.45W/m2*K</t>
  </si>
  <si>
    <t>m2</t>
  </si>
  <si>
    <t>部位：外墙保温板
5mm抗裂砂浆+45mmTEPS板（干密度140kg/m3，导热系数0.050W/m2*K，燃烧性能A2级）+2mm粘结砂浆+55mmGXPS石墨挤塑板（干密度30kg/m3，导热系数0.024W/m2*K，燃烧性能B1级）+3mm聚合物水泥砂浆</t>
  </si>
  <si>
    <t>无机轻集料保温砂浆I级</t>
  </si>
  <si>
    <t>部位：室内分户墙
干密度350kg/m3
导热系数≤0.070W/m2*K
燃烧性能A级</t>
  </si>
  <si>
    <t>360*3mm</t>
  </si>
  <si>
    <t>2025.7.5</t>
  </si>
  <si>
    <t>按月结算付至80%，竣工验收后付至100%</t>
  </si>
  <si>
    <t>止水钢板T型</t>
  </si>
  <si>
    <t>项目措施,清单不体现</t>
  </si>
  <si>
    <t>止水钢板L型</t>
  </si>
  <si>
    <t>外贴式橡胶止水带</t>
  </si>
  <si>
    <t>300*8mm</t>
  </si>
  <si>
    <t>2025.7.10</t>
  </si>
  <si>
    <t>2025.7.15</t>
  </si>
  <si>
    <t>2025.7.20</t>
  </si>
  <si>
    <t>水泥砖</t>
  </si>
  <si>
    <t>千块</t>
  </si>
  <si>
    <t>200*100*50</t>
  </si>
  <si>
    <t>安防监控系统</t>
  </si>
  <si>
    <t>批</t>
  </si>
  <si>
    <t>LED大屏</t>
  </si>
  <si>
    <t>广播系统</t>
  </si>
  <si>
    <t>无线覆盖系统</t>
  </si>
  <si>
    <t>UPS供电系统</t>
  </si>
  <si>
    <t>综合布线系统</t>
  </si>
  <si>
    <t>智慧灯杆</t>
  </si>
  <si>
    <t>白皮松B</t>
  </si>
  <si>
    <t>株</t>
  </si>
  <si>
    <t>高400cm</t>
  </si>
  <si>
    <t>白皮松C</t>
  </si>
  <si>
    <t>高300cm</t>
  </si>
  <si>
    <t>造型黑松D</t>
  </si>
  <si>
    <t>高450-500cm</t>
  </si>
  <si>
    <t>造型黑松E</t>
  </si>
  <si>
    <t>高350-400cm</t>
  </si>
  <si>
    <t>造型黑松F</t>
  </si>
  <si>
    <t>高300-350cm</t>
  </si>
  <si>
    <t>造型黑松G</t>
  </si>
  <si>
    <t>高250-300cm</t>
  </si>
  <si>
    <t>百年朴树(特选)</t>
  </si>
  <si>
    <t>高600-700cm</t>
  </si>
  <si>
    <t>丛生朴树A</t>
  </si>
  <si>
    <t>高1000cm</t>
  </si>
  <si>
    <t>低分枝朴树X</t>
  </si>
  <si>
    <t>高950-1050cm</t>
  </si>
  <si>
    <t>低分枝朴树A</t>
  </si>
  <si>
    <t>高800-900cm</t>
  </si>
  <si>
    <t>朴树A</t>
  </si>
  <si>
    <t>朴树C</t>
  </si>
  <si>
    <t>高700-750cm</t>
  </si>
  <si>
    <t>斜飘朴树B</t>
  </si>
  <si>
    <t>高500-550cm</t>
  </si>
  <si>
    <t>国槐X</t>
  </si>
  <si>
    <t>高950-1000cm</t>
  </si>
  <si>
    <t>国槐A</t>
  </si>
  <si>
    <t>高800-850cm</t>
  </si>
  <si>
    <t>国槐B</t>
  </si>
  <si>
    <t>国槐C</t>
  </si>
  <si>
    <t>高650-700cm</t>
  </si>
  <si>
    <t>白蜡X</t>
  </si>
  <si>
    <t>高900-1000cm</t>
  </si>
  <si>
    <t>白蜡A</t>
  </si>
  <si>
    <t>乌桕A</t>
  </si>
  <si>
    <t>乌桕B</t>
  </si>
  <si>
    <t>乌桕C</t>
  </si>
  <si>
    <t>高700-800cm</t>
  </si>
  <si>
    <t>乌桕D</t>
  </si>
  <si>
    <t>斜飘乌桕</t>
  </si>
  <si>
    <t>高300-400cm</t>
  </si>
  <si>
    <t>丛生元宝枫A</t>
  </si>
  <si>
    <t>丛生元宝枫B</t>
  </si>
  <si>
    <t>高550-600cm</t>
  </si>
  <si>
    <t>元宝枫A</t>
  </si>
  <si>
    <t>高750-850cm</t>
  </si>
  <si>
    <t>元宝枫B</t>
  </si>
  <si>
    <t>元宝枫C</t>
  </si>
  <si>
    <t>高500-600cm</t>
  </si>
  <si>
    <t>金叶复叶槭C</t>
  </si>
  <si>
    <t>暴马丁香A</t>
  </si>
  <si>
    <t>染井吉野B</t>
  </si>
  <si>
    <t>染井吉野C</t>
  </si>
  <si>
    <t>染井吉野E</t>
  </si>
  <si>
    <t>日本晚樱普贤象A</t>
  </si>
  <si>
    <t>高400-450cm</t>
  </si>
  <si>
    <t>日本晚樱普贤象B</t>
  </si>
  <si>
    <t>山杏A</t>
  </si>
  <si>
    <t>山杏B</t>
  </si>
  <si>
    <t>山杏C</t>
  </si>
  <si>
    <t>山杏D</t>
  </si>
  <si>
    <t>二乔玉兰A</t>
  </si>
  <si>
    <t>太阳李A</t>
  </si>
  <si>
    <t>高450-550cm</t>
  </si>
  <si>
    <t>鸡爪槭A</t>
  </si>
  <si>
    <t>鸡爪槭X</t>
  </si>
  <si>
    <t>红枫X</t>
  </si>
  <si>
    <t>高400-500cm</t>
  </si>
  <si>
    <t>红枫A</t>
  </si>
  <si>
    <t>红枫B</t>
  </si>
  <si>
    <t>斜飘红枫</t>
  </si>
  <si>
    <t>簪粉碧桃A</t>
  </si>
  <si>
    <t>菊花桃A</t>
  </si>
  <si>
    <t>粉花山桃B</t>
  </si>
  <si>
    <t>粉花山桃C</t>
  </si>
  <si>
    <t>西府海棠B</t>
  </si>
  <si>
    <t>绚丽海棠A</t>
  </si>
  <si>
    <t>高380-400cm</t>
  </si>
  <si>
    <t>垂丝海棠A</t>
  </si>
  <si>
    <t>八棱海棠B</t>
  </si>
  <si>
    <t>石榴</t>
  </si>
  <si>
    <t>老桩石榴(特选)</t>
  </si>
  <si>
    <t>丛生紫薇A</t>
  </si>
  <si>
    <t>高280-300cm</t>
  </si>
  <si>
    <t>丛生紫薇B</t>
  </si>
  <si>
    <t>高250-280cm</t>
  </si>
  <si>
    <t>丛生紫丁香A</t>
  </si>
  <si>
    <t>丛生紫丁香B</t>
  </si>
  <si>
    <t>高200-220cm</t>
  </si>
  <si>
    <t>木绣球</t>
  </si>
  <si>
    <t>高180cm</t>
  </si>
  <si>
    <t>南天竹</t>
  </si>
  <si>
    <t>高100-120cm</t>
  </si>
  <si>
    <t>南天竹B</t>
  </si>
  <si>
    <t>高60-80cm</t>
  </si>
  <si>
    <t>喷雪花</t>
  </si>
  <si>
    <t>大叶黄杨球X</t>
  </si>
  <si>
    <t>高250cm</t>
  </si>
  <si>
    <t>大叶黄杨球B</t>
  </si>
  <si>
    <t>高200cm</t>
  </si>
  <si>
    <t>大叶黄杨球C</t>
  </si>
  <si>
    <t>大叶黄杨球D</t>
  </si>
  <si>
    <t>高150cm</t>
  </si>
  <si>
    <t>大叶黄杨球E</t>
  </si>
  <si>
    <t>高120cm</t>
  </si>
  <si>
    <t>小叶黄杨球A</t>
  </si>
  <si>
    <t>小叶黄杨球B</t>
  </si>
  <si>
    <t>小叶黄杨球C</t>
  </si>
  <si>
    <t>高100cm</t>
  </si>
  <si>
    <t>金叶女贞球A</t>
  </si>
  <si>
    <t>金叶女贞球B</t>
  </si>
  <si>
    <t>金叶女贞球C</t>
  </si>
  <si>
    <t>紫叶小檗球B</t>
  </si>
  <si>
    <r>
      <rPr>
        <sz val="9"/>
        <rFont val="SimSun"/>
        <charset val="134"/>
      </rPr>
      <t>亮晶女贞棒棒糖</t>
    </r>
    <r>
      <rPr>
        <sz val="9"/>
        <rFont val="Arial"/>
        <charset val="134"/>
      </rPr>
      <t>A</t>
    </r>
  </si>
  <si>
    <r>
      <rPr>
        <sz val="9"/>
        <rFont val="SimSun"/>
        <charset val="134"/>
      </rPr>
      <t>亮晶女贞棒棒糖</t>
    </r>
    <r>
      <rPr>
        <sz val="9"/>
        <rFont val="Arial"/>
        <charset val="134"/>
      </rPr>
      <t>B</t>
    </r>
  </si>
  <si>
    <t>大叶黄杨</t>
  </si>
  <si>
    <t>高0.5m</t>
  </si>
  <si>
    <t>小叶黄杨</t>
  </si>
  <si>
    <t>高0.4m</t>
  </si>
  <si>
    <t>高0.6-0.8m</t>
  </si>
  <si>
    <t>金边黄杨</t>
  </si>
  <si>
    <t>金叶女贞</t>
  </si>
  <si>
    <t>小兔子狼尾草</t>
  </si>
  <si>
    <t>高0.3-0.4m</t>
  </si>
  <si>
    <t>金叶石菖蒲</t>
  </si>
  <si>
    <t>高15-20m</t>
  </si>
  <si>
    <t>中华景天</t>
  </si>
  <si>
    <t>高10-15m</t>
  </si>
  <si>
    <t>无尽夏</t>
  </si>
  <si>
    <t>高0.4-0.5m</t>
  </si>
  <si>
    <t>法兰西玉簪</t>
  </si>
  <si>
    <t>高0.2-0.25m</t>
  </si>
  <si>
    <t>佛甲草</t>
  </si>
  <si>
    <t>高0.1-0.15m</t>
  </si>
  <si>
    <t>金边燕麦草</t>
  </si>
  <si>
    <t>高0.15-0.2m</t>
  </si>
  <si>
    <t>狐尾天门冬</t>
  </si>
  <si>
    <t>荚果蕨</t>
  </si>
  <si>
    <t>高0.25-0.3m</t>
  </si>
  <si>
    <t>蓝山鼠尾草</t>
  </si>
  <si>
    <t>荆芥</t>
  </si>
  <si>
    <t>粉花蓍草</t>
  </si>
  <si>
    <t>千屈菜</t>
  </si>
  <si>
    <t>大父玉簪</t>
  </si>
  <si>
    <t>高0.45-0.5m</t>
  </si>
  <si>
    <t>蓝雪花</t>
  </si>
  <si>
    <t>花叶芦竹</t>
  </si>
  <si>
    <t>高0.5-0.6m</t>
  </si>
  <si>
    <t>落新妇</t>
  </si>
  <si>
    <t>绿叶矾根</t>
  </si>
  <si>
    <t>高0.2-0.3m</t>
  </si>
  <si>
    <t>朝雾草</t>
  </si>
  <si>
    <t>八宝景天</t>
  </si>
  <si>
    <t>高0.25-0.4m</t>
  </si>
  <si>
    <t>矮滨菊</t>
  </si>
  <si>
    <t>大吴凤草</t>
  </si>
  <si>
    <t>迷迭香</t>
  </si>
  <si>
    <t>大花绣球</t>
  </si>
  <si>
    <t>高60m</t>
  </si>
  <si>
    <t>德国鸢尾</t>
  </si>
  <si>
    <t>百子莲</t>
  </si>
  <si>
    <t>虎耳草</t>
  </si>
  <si>
    <t>草坪</t>
  </si>
  <si>
    <t>地毯</t>
  </si>
  <si>
    <t>4.5磅腈纶印花，4000*4000</t>
  </si>
  <si>
    <t>4.5磅腈纶印花，4000*2800</t>
  </si>
  <si>
    <t>挂画</t>
  </si>
  <si>
    <t>组</t>
  </si>
  <si>
    <t>900*2200含照画灯</t>
  </si>
  <si>
    <t>900*1500</t>
  </si>
  <si>
    <t>1800*1000</t>
  </si>
  <si>
    <t>900*2200</t>
  </si>
  <si>
    <t>花艺</t>
  </si>
  <si>
    <t>2000*1600*1000绒布或者棉麻布艺+皮革+刺绣</t>
  </si>
  <si>
    <t>盆</t>
  </si>
  <si>
    <t>300*300*250金属+苔藓</t>
  </si>
  <si>
    <t>雕塑</t>
  </si>
  <si>
    <t>520*520*600玻璃钢</t>
  </si>
  <si>
    <t>雕塑底座</t>
  </si>
  <si>
    <t>350*350*1000石材</t>
  </si>
  <si>
    <t>1500*1500*1000玻璃花瓶+仿真花艺,含蜡烛</t>
  </si>
  <si>
    <t>250*250*200玻璃花瓶+仿真花艺</t>
  </si>
  <si>
    <t>玻璃花瓶+仿真花艺</t>
  </si>
  <si>
    <t>标准**综合材质</t>
  </si>
  <si>
    <t>300*300*250综合材质</t>
  </si>
  <si>
    <t>加配精致高档烟灰缸及纸抽盒</t>
  </si>
  <si>
    <t>520*520*700玻璃钢</t>
  </si>
  <si>
    <t>盆栽</t>
  </si>
  <si>
    <t>实木杆仿真马醉木+手感仿真绣球+树脂盆（不含户外灯）</t>
  </si>
  <si>
    <t>榻榻米柜子摆件</t>
  </si>
  <si>
    <t>2000*750*400</t>
  </si>
  <si>
    <t>植物昆虫标本</t>
  </si>
  <si>
    <t>800*450*900</t>
  </si>
  <si>
    <t>水吧台面饰品</t>
  </si>
  <si>
    <t>水吧架饰品</t>
  </si>
  <si>
    <t>3000*3000*3800</t>
  </si>
  <si>
    <t>水吧柜饰品</t>
  </si>
  <si>
    <t>1200*400*1600</t>
  </si>
  <si>
    <t>香薰卫浴</t>
  </si>
  <si>
    <t>4000*3000*3800</t>
  </si>
  <si>
    <t>水吧台饰品</t>
  </si>
  <si>
    <t>茶几摆件</t>
  </si>
  <si>
    <t>柜子摆件</t>
  </si>
  <si>
    <t>1000*400*3800</t>
  </si>
  <si>
    <t>电视柜饰品</t>
  </si>
  <si>
    <t>桌面饰品</t>
  </si>
  <si>
    <t>抱枕</t>
  </si>
  <si>
    <t>450*450*200含芯</t>
  </si>
  <si>
    <t>饰品</t>
  </si>
  <si>
    <t>2400*350*3000</t>
  </si>
  <si>
    <t>椅子</t>
  </si>
  <si>
    <t>件</t>
  </si>
  <si>
    <t>可见实木：白蜡实木</t>
  </si>
  <si>
    <t>花几</t>
  </si>
  <si>
    <t>1100*1100*750可见实木：榉木实木</t>
  </si>
  <si>
    <t>洽谈椅子</t>
  </si>
  <si>
    <t>标准可见实木：榉木实木</t>
  </si>
  <si>
    <t>洽谈桌</t>
  </si>
  <si>
    <t>800*800*750可见实木：榉木实木</t>
  </si>
  <si>
    <t>长凳</t>
  </si>
  <si>
    <t>2000*700*420木皮：常规木皮</t>
  </si>
  <si>
    <t>标本柜子</t>
  </si>
  <si>
    <t>800*450*900木皮：常规木皮</t>
  </si>
  <si>
    <t>吧椅</t>
  </si>
  <si>
    <t>标准金属：304不锈钢</t>
  </si>
  <si>
    <t>沙发</t>
  </si>
  <si>
    <t>3500*1700*650</t>
  </si>
  <si>
    <t>边几</t>
  </si>
  <si>
    <t>550*550*500可见实木：榉木实木</t>
  </si>
  <si>
    <t>茶几</t>
  </si>
  <si>
    <t>950*900木皮：天然黑胡桃树榴木皮</t>
  </si>
  <si>
    <t>750*750木皮：天然黑胡桃树榴木皮</t>
  </si>
  <si>
    <t>单人沙发</t>
  </si>
  <si>
    <t>标准说明:整体木作实色漆</t>
  </si>
  <si>
    <t>凳子</t>
  </si>
  <si>
    <t>600*600*400</t>
  </si>
  <si>
    <t>柜子</t>
  </si>
  <si>
    <t>1000*380*3200木皮：常规木皮（待定）</t>
  </si>
  <si>
    <t>软垫</t>
  </si>
  <si>
    <t>6350*630*700*60</t>
  </si>
  <si>
    <t>长桌</t>
  </si>
  <si>
    <t>5250*900*750</t>
  </si>
  <si>
    <t>标准可见实木：白蜡实木</t>
  </si>
  <si>
    <t>1500*500*420木皮：常规木皮</t>
  </si>
  <si>
    <t>3000*1200*650金属：304不锈钢</t>
  </si>
  <si>
    <t>1000*1000*400木皮：常规木皮</t>
  </si>
  <si>
    <t>休闲椅</t>
  </si>
  <si>
    <t>标准大理石：爵士白大理石/台面</t>
  </si>
  <si>
    <t>（2025.8）月招标计划</t>
  </si>
  <si>
    <t>电线NH-BV-2.5</t>
  </si>
  <si>
    <t>2025.7.25</t>
  </si>
  <si>
    <t>货到收到发票30个工作日付至100%</t>
  </si>
  <si>
    <t>调差材料</t>
  </si>
  <si>
    <t>电缆WDZBN-YJY-3*10</t>
  </si>
  <si>
    <t>电缆WDZBN-YJY-3*4</t>
  </si>
  <si>
    <t>电缆WDZBN-YJY-4*10</t>
  </si>
  <si>
    <t>电缆WDZBN-YJY-4*4</t>
  </si>
  <si>
    <t>电缆WDZBN-YJY-5*10</t>
  </si>
  <si>
    <t>电缆WDZBN-YJY-5*16</t>
  </si>
  <si>
    <t>电缆WDZBN-YJY-5*6</t>
  </si>
  <si>
    <t>电缆WDZB-YJY-3*2.5</t>
  </si>
  <si>
    <t>电缆WDZB-YJY-4*4</t>
  </si>
  <si>
    <t>电缆WDZB-YJY-5*6</t>
  </si>
  <si>
    <t>电缆WDZN-YJY-4*25+1*16</t>
  </si>
  <si>
    <t>电缆WDZN-YJY-5*10</t>
  </si>
  <si>
    <t>电缆WDZN-YJY-5*16</t>
  </si>
  <si>
    <t>电缆WDZN-YJY-5*4</t>
  </si>
  <si>
    <t>电缆WDZN-YJY-5*6</t>
  </si>
  <si>
    <t>电缆WDZ-YJY-2*50+1*25</t>
  </si>
  <si>
    <t>电缆WDZ-YJY-2*70+1*35</t>
  </si>
  <si>
    <t>电缆WDZ-YJY-2*95+1*50</t>
  </si>
  <si>
    <t>电缆WDZ-YJY22-4*25+1*16</t>
  </si>
  <si>
    <t>电缆WDZ-YJY22-4*35+1*16</t>
  </si>
  <si>
    <t>电缆WDZ-YJY22-5*10</t>
  </si>
  <si>
    <t>电缆WDZ-YJY-3*10</t>
  </si>
  <si>
    <t>电缆WDZ-YJY-4*10</t>
  </si>
  <si>
    <t>电缆WDZ-YJY-4*120+1*70</t>
  </si>
  <si>
    <t>电缆WDZ-YJY-4*150+1*70</t>
  </si>
  <si>
    <t>电缆WDZ-YJY-4*150+1*95</t>
  </si>
  <si>
    <t>电缆WDZ-YJY-4*16</t>
  </si>
  <si>
    <t>电缆WDZ-YJY-4*185+1*95</t>
  </si>
  <si>
    <t>电缆WDZ-YJY-4*2.5</t>
  </si>
  <si>
    <t>电缆WDZ-YJY-4*25+1*16</t>
  </si>
  <si>
    <t>电缆WDZ-YJY-4*35+1*16</t>
  </si>
  <si>
    <t>电缆WDZ-YJY-4*4</t>
  </si>
  <si>
    <t>电缆WDZ-YJY-4*50+1*25</t>
  </si>
  <si>
    <t>电缆WDZ-YJY-4*70+1*35</t>
  </si>
  <si>
    <t>电缆WDZ-YJY-4*95+1*50</t>
  </si>
  <si>
    <t>电缆WDZ-YJY-5*10</t>
  </si>
  <si>
    <t>电缆WDZ-YJY-5*15</t>
  </si>
  <si>
    <t>电缆WDZ-YJY-5*16</t>
  </si>
  <si>
    <t>电缆WDZ-YJY-5*4</t>
  </si>
  <si>
    <t>电缆WDZ-YJY-5*6</t>
  </si>
  <si>
    <t>电缆YJY22-4*50+1*25</t>
  </si>
  <si>
    <t>电缆WDZ-YJV4*150+1*95</t>
  </si>
  <si>
    <t>电线BV-16</t>
  </si>
  <si>
    <t>电线BV-2.5</t>
  </si>
  <si>
    <t>电线BV-4</t>
  </si>
  <si>
    <t>电线BV-6</t>
  </si>
  <si>
    <t>电线BVV-4</t>
  </si>
  <si>
    <t>电线WDZBN-BYJ2.5</t>
  </si>
  <si>
    <t>电线WDZBN-BYJ4</t>
  </si>
  <si>
    <t>电线WDZBN-BYJ16</t>
  </si>
  <si>
    <t>电线WDZBN-BYJ25</t>
  </si>
  <si>
    <t>电线WDZ-BYJ16</t>
  </si>
  <si>
    <t>电线WDZ-BYJ2.5</t>
  </si>
  <si>
    <t>电线WDZ-BYJ25</t>
  </si>
  <si>
    <t>电线WDZ-BYJ4</t>
  </si>
  <si>
    <t>电线WDZ-BYJ6</t>
  </si>
  <si>
    <t>电线WDZN-BYJ2.5</t>
  </si>
  <si>
    <t>电线WDZN-BYJ4</t>
  </si>
  <si>
    <t>矿物绝缘电缆BTTZ-5*10</t>
  </si>
  <si>
    <t>矿物绝缘电缆RTTZ-4*25+1*16</t>
  </si>
  <si>
    <t>矿物绝缘电缆RTTZ-4*35+1*16</t>
  </si>
  <si>
    <t>矿物绝缘电缆RTTZ-4*50+1*25</t>
  </si>
  <si>
    <t>矿物绝缘电缆RTTZ-4*95+1*50</t>
  </si>
  <si>
    <t>矿物绝缘电缆RTTZ-5*10</t>
  </si>
  <si>
    <t>矿物绝缘电缆RTTZ-5*16</t>
  </si>
  <si>
    <t>矿物绝缘电缆RTTZ-5*6</t>
  </si>
  <si>
    <t>户内热缩式电缆终端头  10mm2</t>
  </si>
  <si>
    <t>套</t>
  </si>
  <si>
    <t>五芯</t>
  </si>
  <si>
    <t>户内热缩式电缆终端头  120mm2</t>
  </si>
  <si>
    <t>户内热缩式电缆终端头  150mm2</t>
  </si>
  <si>
    <t>户内热缩式电缆终端头  16mm2</t>
  </si>
  <si>
    <t>户内热缩式电缆终端头  185mm2</t>
  </si>
  <si>
    <t>户内热缩式电缆终端头  25mm2</t>
  </si>
  <si>
    <t>户内热缩式电缆终端头  35mm2</t>
  </si>
  <si>
    <t>户内热缩式电缆终端头  50mm2</t>
  </si>
  <si>
    <t>户内热缩式电缆终端头  70mm2</t>
  </si>
  <si>
    <t>户内热缩式电缆终端头  95mm2</t>
  </si>
  <si>
    <t>防火桥架100*50</t>
  </si>
  <si>
    <t>防火桥架100*100</t>
  </si>
  <si>
    <t>带隔板</t>
  </si>
  <si>
    <t>防火桥架150*100</t>
  </si>
  <si>
    <t>防火桥架200*100</t>
  </si>
  <si>
    <t>防火桥架300*100</t>
  </si>
  <si>
    <t>防火桥架200*200</t>
  </si>
  <si>
    <t>防火桥架300*200</t>
  </si>
  <si>
    <t>防火桥架400*200</t>
  </si>
  <si>
    <t>防火桥架600*200</t>
  </si>
  <si>
    <t>防火桥架800*200</t>
  </si>
  <si>
    <t>漏斗300*200</t>
  </si>
  <si>
    <t>丝杠φ10</t>
  </si>
  <si>
    <t>拉爆φ10</t>
  </si>
  <si>
    <t>桥架多齿垫片</t>
  </si>
  <si>
    <t>桥架跨接线</t>
  </si>
  <si>
    <t>4mm²</t>
  </si>
  <si>
    <t>防火四通</t>
  </si>
  <si>
    <t>400*200</t>
  </si>
  <si>
    <t>600*200/300*200</t>
  </si>
  <si>
    <t>防火正三通</t>
  </si>
  <si>
    <t>300*200</t>
  </si>
  <si>
    <t>300*100</t>
  </si>
  <si>
    <t>200*150</t>
  </si>
  <si>
    <t>200*75</t>
  </si>
  <si>
    <t>200*100</t>
  </si>
  <si>
    <t>防火变径三通</t>
  </si>
  <si>
    <t>300*200/200*150</t>
  </si>
  <si>
    <t>300*200/200*100</t>
  </si>
  <si>
    <t>200*150/300*200</t>
  </si>
  <si>
    <t>200*100/100*100</t>
  </si>
  <si>
    <t>防火弯头</t>
  </si>
  <si>
    <t>防火变径</t>
  </si>
  <si>
    <t>300*200/150*75</t>
  </si>
  <si>
    <t>300*100/150*75</t>
  </si>
  <si>
    <t>400*200/300*200</t>
  </si>
  <si>
    <t>防火三通</t>
  </si>
  <si>
    <t>600*200/400*200</t>
  </si>
  <si>
    <t>竖向桥架托臂</t>
  </si>
  <si>
    <t>18cm长</t>
  </si>
  <si>
    <t>镀锌伸缩节</t>
  </si>
  <si>
    <t>入户门</t>
  </si>
  <si>
    <t>樘</t>
  </si>
  <si>
    <t>防火等级：乙级
外饰面：4mm铝板精雕
内饰面： 6mm碳晶板
门芯材质：1.0mm镀锌钢板，五金配件加强板≥3.0mm；
门框：2.0mm锌铁合金折弯成型；镶嵌式密封条槽
下槛：不锈钢双层下框，内衬加强钢板
填充材料：氧化镁板
密封系统：不同性能要求，设计有2层/3层密封条，三元乙内嵌入式密封胶条；
装配方式：嵌入式
装甲卡边：铝型材卡边；
合页：不锈钢暗装明铰链</t>
  </si>
  <si>
    <t>1、批次货款的20%预付款；
2、出厂前，付至该批次总货款的80%，发货；
3、安装完毕，支付该批次总货款的90%；
4、综合验收完毕支付货款97%
5、剩余3%为质保金，质保期贰年。</t>
  </si>
  <si>
    <t>智能门锁</t>
  </si>
  <si>
    <t>品牌：百度旗下智能锁S5黑武士（定制程序版）
多眸指脉识别   新一代指脉识别技术
3面识别更精准更安全
结构光3D人脸识别，更准更安全
刷脸秒开，无感入门
Long-Term供电引擎8985mAh超大容量续航长达7个月,告别用电焦虑
120度广角猫眼
门前视野无死角看得全
智嬋猥能布防，安全保障
技术防护,层层严守信息安全
APP智能预警,及时感知门锁异常
手持「小U盾]
经典外观
开创U型握把先河,一握自动开酷炫更百搭/时髦又经典
红外夜视补光,夜晚也很清</t>
  </si>
  <si>
    <t>预付款30%
发货前付至70%
安装完成付至97%
剩余3%为质保金，质保期贰年。</t>
  </si>
  <si>
    <t>智能中控屏</t>
  </si>
  <si>
    <t>内存 4GB   存储 32GB   尺寸 10.95英寸，16:10
分辨率 1920*1200   触摸屏 电容屏，10点触摸
玻璃处理 AF+AG   配置 2颗麦克风，线性阵列
配置 4个，1W/个   WIFI 双频2.4G&amp;5G
有线网口 支持   蓝牙 支持   蓝牙 Mesh 支持
红外 支持   光线距感二合一传感器、温湿度传感器
供电接口 L，N   灯控接口 2路 16A继电器
网络接口 RJ45*2   安防接口 8路防区接口
熄屏 有   音量+/-2   应急灯控开关 1
复位pin孔 无   MIC禁用键 无
蓝牙音频编解码协 议
LDAC，支持码率990K
环境温度 工作环境温度：0°至45°C 
环境湿度
相对湿度：非凝结状态下5%至95%环境高度 
最高工作高度：5,000 米</t>
  </si>
  <si>
    <t>室内电梯</t>
  </si>
  <si>
    <t>台</t>
  </si>
  <si>
    <t>LEGY-III
载重：1050kg
速度：1.75m/s
层站：20/20</t>
  </si>
  <si>
    <t>2025.8.10</t>
  </si>
  <si>
    <t>签订合同时支付30%；提货前支付100%。</t>
  </si>
  <si>
    <r>
      <rPr>
        <sz val="10"/>
        <rFont val="SimSun"/>
        <charset val="134"/>
      </rPr>
      <t xml:space="preserve">LEGY-III
</t>
    </r>
    <r>
      <rPr>
        <sz val="10"/>
        <rFont val="宋体"/>
        <charset val="134"/>
      </rPr>
      <t>载重：</t>
    </r>
    <r>
      <rPr>
        <sz val="10"/>
        <rFont val="Arial"/>
        <charset val="134"/>
      </rPr>
      <t xml:space="preserve">1050kg
</t>
    </r>
    <r>
      <rPr>
        <sz val="10"/>
        <rFont val="宋体"/>
        <charset val="134"/>
      </rPr>
      <t>速度：</t>
    </r>
    <r>
      <rPr>
        <sz val="10"/>
        <rFont val="Arial"/>
        <charset val="134"/>
      </rPr>
      <t xml:space="preserve">1.75m/s
</t>
    </r>
    <r>
      <rPr>
        <sz val="10"/>
        <rFont val="宋体"/>
        <charset val="134"/>
      </rPr>
      <t>层站：</t>
    </r>
    <r>
      <rPr>
        <sz val="10"/>
        <rFont val="Arial"/>
        <charset val="134"/>
      </rPr>
      <t>19/19</t>
    </r>
  </si>
  <si>
    <r>
      <rPr>
        <sz val="10"/>
        <rFont val="SimSun"/>
        <charset val="134"/>
      </rPr>
      <t xml:space="preserve">LEHY-III-S
</t>
    </r>
    <r>
      <rPr>
        <sz val="10"/>
        <rFont val="宋体"/>
        <charset val="134"/>
      </rPr>
      <t>载重：</t>
    </r>
    <r>
      <rPr>
        <sz val="10"/>
        <rFont val="Arial"/>
        <charset val="134"/>
      </rPr>
      <t xml:space="preserve">1050kg
</t>
    </r>
    <r>
      <rPr>
        <sz val="10"/>
        <rFont val="宋体"/>
        <charset val="134"/>
      </rPr>
      <t>速度：</t>
    </r>
    <r>
      <rPr>
        <sz val="10"/>
        <rFont val="Arial"/>
        <charset val="134"/>
      </rPr>
      <t xml:space="preserve">1.75m/s
</t>
    </r>
    <r>
      <rPr>
        <sz val="10"/>
        <rFont val="宋体"/>
        <charset val="134"/>
      </rPr>
      <t>层站：</t>
    </r>
    <r>
      <rPr>
        <sz val="10"/>
        <rFont val="Arial"/>
        <charset val="134"/>
      </rPr>
      <t>12/12</t>
    </r>
  </si>
  <si>
    <t>TWJ3-1VF
载重：100kg
速度：0.4m/s
层站：2/2</t>
  </si>
  <si>
    <r>
      <rPr>
        <sz val="10"/>
        <rFont val="SimSun"/>
        <charset val="134"/>
      </rPr>
      <t xml:space="preserve">LEHY-L-S
</t>
    </r>
    <r>
      <rPr>
        <sz val="10"/>
        <rFont val="宋体"/>
        <charset val="134"/>
      </rPr>
      <t>载重：</t>
    </r>
    <r>
      <rPr>
        <sz val="10"/>
        <rFont val="Arial"/>
        <charset val="134"/>
      </rPr>
      <t xml:space="preserve">825kg
</t>
    </r>
    <r>
      <rPr>
        <sz val="10"/>
        <rFont val="宋体"/>
        <charset val="134"/>
      </rPr>
      <t>速度：</t>
    </r>
    <r>
      <rPr>
        <sz val="10"/>
        <rFont val="Arial"/>
        <charset val="134"/>
      </rPr>
      <t xml:space="preserve">1m/s
</t>
    </r>
    <r>
      <rPr>
        <sz val="10"/>
        <rFont val="宋体"/>
        <charset val="134"/>
      </rPr>
      <t>层站：</t>
    </r>
    <r>
      <rPr>
        <sz val="10"/>
        <rFont val="Arial"/>
        <charset val="134"/>
      </rPr>
      <t>2/2</t>
    </r>
  </si>
  <si>
    <r>
      <rPr>
        <sz val="10"/>
        <color rgb="FF000000"/>
        <rFont val="宋体"/>
        <charset val="134"/>
        <scheme val="minor"/>
      </rPr>
      <t>m</t>
    </r>
    <r>
      <rPr>
        <sz val="10"/>
        <color rgb="FF000000"/>
        <rFont val="微软雅黑"/>
        <charset val="134"/>
      </rPr>
      <t>²</t>
    </r>
  </si>
  <si>
    <t>部位：外墙保温板（LS2c-B型板）
传热系数0.45[W/(㎡)•K]
5mm抗裂砂浆+45mm模泡A级防火保温强力板（干密度≤200kg/m³，导热系数0.045W/m²*K，燃烧性能A2级）+2mm粘结砂浆+55mmXPS石墨挤塑板（干密度32-38kg/m³，导热系数0.024W/m²*K，燃烧性能B1级）+3mm抗裂砂浆</t>
  </si>
  <si>
    <t>1、本项目各单体每五层完成后，付至已完成工程量的80%；
2、节能验收后付至已完成工程量的97%；
3、剩余3%作为质量保证金，质保期为2年，质保期满后支付，不计息。</t>
  </si>
  <si>
    <t>商砼混凝土</t>
  </si>
  <si>
    <t>C15</t>
  </si>
  <si>
    <t>按月办理结算，每月支付当月完成工程量价款的80%；供货完毕并开具发票后一个月付至100%</t>
  </si>
  <si>
    <t>C20</t>
  </si>
  <si>
    <t>C25</t>
  </si>
  <si>
    <t>C30</t>
  </si>
  <si>
    <t>C35</t>
  </si>
  <si>
    <t>C40</t>
  </si>
  <si>
    <t>C45</t>
  </si>
  <si>
    <t>木模板</t>
  </si>
  <si>
    <t>张</t>
  </si>
  <si>
    <t>1830*915*12</t>
  </si>
  <si>
    <t>各单体预售后每五层完成后，付至已完成工程量的80%；节能验收后付至已完成工程量的97%；剩余3%作为质量保证金，质保期为2年，质保期到期后支付，不计息</t>
  </si>
  <si>
    <t>碎石</t>
  </si>
  <si>
    <t>碎石粒径0.5-1cm</t>
  </si>
  <si>
    <t>中粗砂</t>
  </si>
  <si>
    <t>/</t>
  </si>
  <si>
    <t>白灰</t>
  </si>
  <si>
    <t>防爆地漏</t>
  </si>
  <si>
    <t>2025.8.17</t>
  </si>
  <si>
    <t>人防工程施工完成后，付至结算额的80%；节能验收后付至已完成工程量的97%；剩余3%作为质量保证金，质保期为2年，质保期到期后支付，不计息</t>
  </si>
  <si>
    <t>人防水箱</t>
  </si>
  <si>
    <t>战时生活水箱7000*4500*2000-7000*4500*2000有效容积50.4m³，SMC玻璃钢,应满足食品级要求</t>
  </si>
  <si>
    <t>战时生活水箱9000*3000*2000-9000*3000*2000有效容积43.2m³，SMC玻璃钢,应满足食品级要求</t>
  </si>
  <si>
    <t>战时水箱2000*1000*1500-2000*1000*1500有效容积13.2m³，SMC玻璃钢,应满足食品级要求</t>
  </si>
  <si>
    <t>战时水箱4000*3000*1500-4000*3000*1500有效容积13.2m³，SMC玻璃钢,应满足食品级要求</t>
  </si>
  <si>
    <t>战时饮用水箱11000*3000*2000-11000*3000*2000有效容积52.8m³，SMC玻璃钢,应满足食品级要求</t>
  </si>
  <si>
    <t>防化箱</t>
  </si>
  <si>
    <t>防化箱预留FH300*400*200</t>
  </si>
  <si>
    <t>人防套管</t>
  </si>
  <si>
    <t>4*50</t>
  </si>
  <si>
    <t>6*50</t>
  </si>
  <si>
    <t>9*50</t>
  </si>
  <si>
    <t>人防密闭盒</t>
  </si>
  <si>
    <t>10CM</t>
  </si>
  <si>
    <t>180*150</t>
  </si>
  <si>
    <t>（ 2025.9 ）月招标计划</t>
  </si>
  <si>
    <t>2025.9.12</t>
  </si>
  <si>
    <t>预售后按月办理结算，每月支付当月完成工程量价款的80%，供货完毕并开具发票后一个月付至100%</t>
  </si>
  <si>
    <t>阻燃铜芯线</t>
  </si>
  <si>
    <t>ZR-BV-16</t>
  </si>
  <si>
    <t>2025.9.18</t>
  </si>
  <si>
    <t>ZR-BV-2.5</t>
  </si>
  <si>
    <t>ZR-BV-4</t>
  </si>
  <si>
    <t>隔离型柔性矿物绝缘电缆</t>
  </si>
  <si>
    <t>NG-A-3*10+2*10</t>
  </si>
  <si>
    <t>NG-A-3*16+2*16</t>
  </si>
  <si>
    <t>NG-A-4*16</t>
  </si>
  <si>
    <t>NG-A-5*10</t>
  </si>
  <si>
    <t>NG-A-5*16</t>
  </si>
  <si>
    <t>NG-A-5*6</t>
  </si>
  <si>
    <t>耐火交联电缆</t>
  </si>
  <si>
    <t>NH-YJV-3*25+2*16</t>
  </si>
  <si>
    <t>NH-YJV-3*35+2*16</t>
  </si>
  <si>
    <t>NG-A-4*10</t>
  </si>
  <si>
    <t>NH-YJV-3*10+1*10</t>
  </si>
  <si>
    <t>NH-YJV-4*6</t>
  </si>
  <si>
    <t>NH-YJV-5*16</t>
  </si>
  <si>
    <t>安防监控</t>
  </si>
  <si>
    <t>2025.9.1</t>
  </si>
  <si>
    <t>多媒体系统</t>
  </si>
  <si>
    <t>人员通道设备</t>
  </si>
  <si>
    <t>软件+机房核心设备</t>
  </si>
  <si>
    <t>φ12</t>
  </si>
  <si>
    <t>φ14</t>
  </si>
  <si>
    <t>φ16</t>
  </si>
  <si>
    <t>φ28</t>
  </si>
  <si>
    <t>18/16</t>
  </si>
  <si>
    <t>20/16</t>
  </si>
  <si>
    <t>20/18</t>
  </si>
  <si>
    <t>22/20</t>
  </si>
  <si>
    <t>22/18</t>
  </si>
  <si>
    <t>22/16</t>
  </si>
  <si>
    <t>25/16</t>
  </si>
  <si>
    <t>25/22</t>
  </si>
  <si>
    <t>25/20</t>
  </si>
  <si>
    <t>25/18</t>
  </si>
  <si>
    <t>28/25</t>
  </si>
  <si>
    <t>28/22</t>
  </si>
  <si>
    <t>32/28</t>
  </si>
  <si>
    <t>32/25</t>
  </si>
  <si>
    <t>32/22</t>
  </si>
  <si>
    <t>32/20</t>
  </si>
  <si>
    <t>穿墙螺丝</t>
  </si>
  <si>
    <t>70cm</t>
  </si>
  <si>
    <t>75cm</t>
  </si>
  <si>
    <t>100cm</t>
  </si>
  <si>
    <t>120cm</t>
  </si>
  <si>
    <t>山型卡</t>
  </si>
  <si>
    <t>山型母</t>
  </si>
  <si>
    <t>14.5cm</t>
  </si>
  <si>
    <t>止水胶垫</t>
  </si>
  <si>
    <t>止水螺杆</t>
  </si>
  <si>
    <t>80cm</t>
  </si>
  <si>
    <t>85cm</t>
  </si>
  <si>
    <t>钢板</t>
  </si>
  <si>
    <t>焊管</t>
  </si>
  <si>
    <t>4寸</t>
  </si>
  <si>
    <t>5寸</t>
  </si>
  <si>
    <t>6寸</t>
  </si>
  <si>
    <t>8寸</t>
  </si>
  <si>
    <t>化粪池</t>
  </si>
  <si>
    <t>40m3分体式</t>
  </si>
  <si>
    <t>临建</t>
  </si>
  <si>
    <t>黄砂</t>
  </si>
  <si>
    <t>10-20mm</t>
  </si>
  <si>
    <t>32.5水泥</t>
  </si>
  <si>
    <t>袋</t>
  </si>
  <si>
    <t>50kg/袋</t>
  </si>
  <si>
    <t>临建用</t>
  </si>
  <si>
    <t>配电箱</t>
  </si>
  <si>
    <t>污提设备</t>
  </si>
  <si>
    <t>钙镁含量≥60％</t>
  </si>
  <si>
    <t>水泥</t>
  </si>
  <si>
    <t>单面凹发泡橡胶减震垫</t>
  </si>
  <si>
    <r>
      <rPr>
        <sz val="10"/>
        <rFont val="宋体"/>
        <charset val="134"/>
        <scheme val="minor"/>
      </rPr>
      <t>m</t>
    </r>
    <r>
      <rPr>
        <sz val="10"/>
        <rFont val="宋体"/>
        <charset val="134"/>
      </rPr>
      <t>²</t>
    </r>
  </si>
  <si>
    <t>5mm</t>
  </si>
  <si>
    <t>本项目各单体预售后每五层完成后，付至已完成工程量的80%；节能验收后付至已完成工程量的97%；剩余3%作为质量保证金，质保期为2年，质保期到期后支付，不计息。</t>
  </si>
  <si>
    <t>XPE交联聚乙烯减震隔音垫</t>
  </si>
  <si>
    <t>阻尼隔音毡</t>
  </si>
  <si>
    <t>2mm</t>
  </si>
  <si>
    <t>FC-C型板</t>
  </si>
  <si>
    <t>5mm抗裂砂浆+45mmTEPS板+2mm粘结砂浆+55mmGXPS石墨挤塑板+3mm聚合物水泥砂浆</t>
  </si>
  <si>
    <t>部位：外墙保温板 
5mm抗裂砂浆+45mmTEPS板（干密度140kg/m3，导热系数0.050W/m2*K，燃烧性能A2级）+2mm粘结砂浆+55mmGXPS石墨挤塑板（干密度30kg/m3，导热系数0.024W/m2*K，燃烧性能B1级）+3mm聚合物水泥砂浆</t>
  </si>
  <si>
    <t>柜号</t>
  </si>
  <si>
    <t>箱柜名称</t>
  </si>
  <si>
    <t>箱柜型号</t>
  </si>
  <si>
    <t>数量</t>
  </si>
  <si>
    <t>单价</t>
  </si>
  <si>
    <t>合价</t>
  </si>
  <si>
    <t>部位</t>
  </si>
  <si>
    <t>AA1、AA5</t>
  </si>
  <si>
    <t/>
  </si>
  <si>
    <t>800*2000*400</t>
  </si>
  <si>
    <t>2#5#楼</t>
  </si>
  <si>
    <t>AA2</t>
  </si>
  <si>
    <t>AA5</t>
  </si>
  <si>
    <t>2#楼</t>
  </si>
  <si>
    <t>AA3</t>
  </si>
  <si>
    <t>AA4</t>
  </si>
  <si>
    <t>M3、M4</t>
  </si>
  <si>
    <t>396*390*90</t>
  </si>
  <si>
    <t>M4</t>
  </si>
  <si>
    <t>M1、M2、M3</t>
  </si>
  <si>
    <t>450*210*90</t>
  </si>
  <si>
    <t>2#5#8#9#11#楼</t>
  </si>
  <si>
    <t>M2</t>
  </si>
  <si>
    <t>APE-XFDT1~3、APE-XFDT、APE-XFDT1/2、APE-XFDT1</t>
  </si>
  <si>
    <t>600*800*200</t>
  </si>
  <si>
    <t>1#2#3#5#6#7#8#9#10#11#楼</t>
  </si>
  <si>
    <t>AC-BF2、B1AL19-1</t>
  </si>
  <si>
    <t>800*800*200</t>
  </si>
  <si>
    <t>2#楼、地下车库</t>
  </si>
  <si>
    <t>-2APE-DL1、2ALE、3ALE</t>
  </si>
  <si>
    <t>1#2#3#5#6#7#10#楼</t>
  </si>
  <si>
    <t>-3APE-DL1、-3APE-DL2、-3APE-DL3</t>
  </si>
  <si>
    <t>-2APE-DL2、-2APE-DL3</t>
  </si>
  <si>
    <t>-3APE-DL2</t>
  </si>
  <si>
    <t>-2APE-DL3</t>
  </si>
  <si>
    <t>-3APE-DL3</t>
  </si>
  <si>
    <t>9ALE1/2/3</t>
  </si>
  <si>
    <t>1ALE1/2/3、AL-1</t>
  </si>
  <si>
    <t>2#5#楼、幼儿园</t>
  </si>
  <si>
    <t>AE1 AE3 AE5 AE2 AE4 AE6 AE--1F AE--2F/3F AE--2F1 AE--2F2 AE1--1F AE2--1F</t>
  </si>
  <si>
    <t>AE2 AE4 AE6</t>
  </si>
  <si>
    <t>AT-GG3</t>
  </si>
  <si>
    <t>AT-GG2</t>
  </si>
  <si>
    <t>AT-GG1</t>
  </si>
  <si>
    <t>AL-DJ1~3、AL-DJ1、AL-DJ2</t>
  </si>
  <si>
    <t>450*250*120</t>
  </si>
  <si>
    <t>2#楼5#8#9#11#楼</t>
  </si>
  <si>
    <t>AC-BF1</t>
  </si>
  <si>
    <t>AW1、AW2、AW3、AW4、AW5</t>
  </si>
  <si>
    <t>800*1000*200</t>
  </si>
  <si>
    <t>AW3</t>
  </si>
  <si>
    <t>AW4、AW2</t>
  </si>
  <si>
    <t>1#2#3#楼</t>
  </si>
  <si>
    <t>AW6、AW1</t>
  </si>
  <si>
    <t>-2AC-SF1~3、-3AC-SF1~3、AC</t>
  </si>
  <si>
    <t>600*600*200</t>
  </si>
  <si>
    <t>AC-BF3、AC-BF2</t>
  </si>
  <si>
    <t>弱电箱</t>
  </si>
  <si>
    <t>400*300*120</t>
  </si>
  <si>
    <t>2#3#5#6#7#8#9#10#11#楼</t>
  </si>
  <si>
    <t>AA1</t>
  </si>
  <si>
    <t>5#楼</t>
  </si>
  <si>
    <t>M3</t>
  </si>
  <si>
    <t>M1</t>
  </si>
  <si>
    <t>APE-XFDT1~3</t>
  </si>
  <si>
    <t>-2APE-DL1</t>
  </si>
  <si>
    <t>-3APE-DL1</t>
  </si>
  <si>
    <t>-2APE-DL2</t>
  </si>
  <si>
    <t>1ALE1/2/3</t>
  </si>
  <si>
    <t>AE1 AE3 AE5</t>
  </si>
  <si>
    <t>AL-DJ1~3</t>
  </si>
  <si>
    <t>AW1</t>
  </si>
  <si>
    <t>AW4</t>
  </si>
  <si>
    <t>AW2</t>
  </si>
  <si>
    <t>AW5</t>
  </si>
  <si>
    <t>AC-BF2</t>
  </si>
  <si>
    <t>-2AC-SF1~3、-3AC-SF1~3</t>
  </si>
  <si>
    <t>1#3#楼</t>
  </si>
  <si>
    <t>M1(首)、M2(首)</t>
  </si>
  <si>
    <t>450*390*90</t>
  </si>
  <si>
    <t>1#3#7#10#楼</t>
  </si>
  <si>
    <t>M1、M2</t>
  </si>
  <si>
    <t>486*230*90</t>
  </si>
  <si>
    <t>M2(首)、AC-FJ1、AC-FJ2</t>
  </si>
  <si>
    <t>1#3#6#楼、地下车库</t>
  </si>
  <si>
    <t>1#3#6#楼</t>
  </si>
  <si>
    <t>APE-XFDT</t>
  </si>
  <si>
    <t>1#楼</t>
  </si>
  <si>
    <t>1ALE</t>
  </si>
  <si>
    <t>2ALE</t>
  </si>
  <si>
    <t>APE-BF、APE-BF1、APE-BF2</t>
  </si>
  <si>
    <t>1#3#6#7#10#楼</t>
  </si>
  <si>
    <t>APE-DL</t>
  </si>
  <si>
    <t>AE--1F</t>
  </si>
  <si>
    <t>AE--2F/3F</t>
  </si>
  <si>
    <t>AE1</t>
  </si>
  <si>
    <t>AE2</t>
  </si>
  <si>
    <t>AC-SF</t>
  </si>
  <si>
    <t>AC-BF、AC-BF1/2、RAC-BF1、RAC-BF2</t>
  </si>
  <si>
    <t>1#3#6#7#8#9#10#11#楼</t>
  </si>
  <si>
    <t>APE-SF、APE-PW、APE-DL2</t>
  </si>
  <si>
    <t>1#3#8#9#11#楼</t>
  </si>
  <si>
    <t>APE-PW</t>
  </si>
  <si>
    <t>AP-DT、AP-DT1/2、AP-DT1</t>
  </si>
  <si>
    <t>AT-GG</t>
  </si>
  <si>
    <t>AL-DJ</t>
  </si>
  <si>
    <t>550*250*120</t>
  </si>
  <si>
    <t>AC</t>
  </si>
  <si>
    <t>3#楼</t>
  </si>
  <si>
    <t>M1C</t>
  </si>
  <si>
    <t>M2(首)</t>
  </si>
  <si>
    <t>1ALE、1ALE1/2</t>
  </si>
  <si>
    <t>3#6#7#8#9#10#11#楼</t>
  </si>
  <si>
    <t>APE-BF</t>
  </si>
  <si>
    <t>AC-BF</t>
  </si>
  <si>
    <t>APE-SF</t>
  </si>
  <si>
    <t>AP-DT</t>
  </si>
  <si>
    <t>600*60*200</t>
  </si>
  <si>
    <t>AA1、AA2</t>
  </si>
  <si>
    <t>800*1800*400</t>
  </si>
  <si>
    <t>6#7#10#楼</t>
  </si>
  <si>
    <t>6#楼</t>
  </si>
  <si>
    <t>M1(首)</t>
  </si>
  <si>
    <t>M1/M2</t>
  </si>
  <si>
    <t>APE-XFDT1/2</t>
  </si>
  <si>
    <t>1ALE1/2</t>
  </si>
  <si>
    <t>3ALE</t>
  </si>
  <si>
    <t>AE--2F1 AE--2F2</t>
  </si>
  <si>
    <t>AE1、3</t>
  </si>
  <si>
    <t>AE2、4</t>
  </si>
  <si>
    <t>APE-PW1、APE-PW2</t>
  </si>
  <si>
    <t>APE-PW2</t>
  </si>
  <si>
    <t>AC-BF1/2</t>
  </si>
  <si>
    <t>APE-BF1</t>
  </si>
  <si>
    <t>APE-BF2</t>
  </si>
  <si>
    <t>APE-DL1、APE-DL2</t>
  </si>
  <si>
    <t>APE-DL2</t>
  </si>
  <si>
    <t>AP-DT1/2</t>
  </si>
  <si>
    <t>AL-DJ1/2</t>
  </si>
  <si>
    <t>6#楼7#10#楼</t>
  </si>
  <si>
    <t>7#楼</t>
  </si>
  <si>
    <t>M1/M2(首)</t>
  </si>
  <si>
    <t>APE-PW1</t>
  </si>
  <si>
    <t>7#10#楼</t>
  </si>
  <si>
    <t>APE-DL1</t>
  </si>
  <si>
    <t>8#11#楼</t>
  </si>
  <si>
    <t>8#楼</t>
  </si>
  <si>
    <t>AA3、AA4</t>
  </si>
  <si>
    <t>8#9#11#楼</t>
  </si>
  <si>
    <t>M4、M5</t>
  </si>
  <si>
    <t>M6</t>
  </si>
  <si>
    <t>APE-XFDT1</t>
  </si>
  <si>
    <t>AP-DT1</t>
  </si>
  <si>
    <t>AE1--1F</t>
  </si>
  <si>
    <t>AE2--1F</t>
  </si>
  <si>
    <t>600*680*200</t>
  </si>
  <si>
    <t>9ALE1/2</t>
  </si>
  <si>
    <t>RPAPE-DL2、RPAPE-DL1</t>
  </si>
  <si>
    <t>AE1 AE3</t>
  </si>
  <si>
    <t>AE2 AE4</t>
  </si>
  <si>
    <t>AT-GG2、AT-GG1</t>
  </si>
  <si>
    <t>8#9#楼</t>
  </si>
  <si>
    <t>AL-DJ1、AL-DJ2</t>
  </si>
  <si>
    <t>RAC-BF1、RAC-BF2</t>
  </si>
  <si>
    <t>9#楼</t>
  </si>
  <si>
    <t>M1、M3</t>
  </si>
  <si>
    <t>10#楼</t>
  </si>
  <si>
    <t>11#楼</t>
  </si>
  <si>
    <t>物业用房</t>
  </si>
  <si>
    <t>APdt、APst</t>
  </si>
  <si>
    <t>APst</t>
  </si>
  <si>
    <t>APcz</t>
  </si>
  <si>
    <t>1000*1000*250</t>
  </si>
  <si>
    <t>ALwy1、ALwy2</t>
  </si>
  <si>
    <t>500*500*200</t>
  </si>
  <si>
    <t>ALhs1</t>
  </si>
  <si>
    <t>APhs2</t>
  </si>
  <si>
    <t>500*500*120</t>
  </si>
  <si>
    <t>APycsb</t>
  </si>
  <si>
    <t>800*1000*250</t>
  </si>
  <si>
    <t>ALhs2</t>
  </si>
  <si>
    <t>APhs1</t>
  </si>
  <si>
    <t>400*400*120</t>
  </si>
  <si>
    <t>空调配电箱</t>
  </si>
  <si>
    <t>ALEhs2</t>
  </si>
  <si>
    <t>500*700*200</t>
  </si>
  <si>
    <t>ALEhs1</t>
  </si>
  <si>
    <t>AEhs1、AEhs2、AE</t>
  </si>
  <si>
    <t>实测</t>
  </si>
  <si>
    <t>物业用房、幼儿园</t>
  </si>
  <si>
    <t>AEhs2</t>
  </si>
  <si>
    <t>AT-BD</t>
  </si>
  <si>
    <t>开闭所</t>
  </si>
  <si>
    <t>AE-1F</t>
  </si>
  <si>
    <t>AL-RQ</t>
  </si>
  <si>
    <t>燃气调压站</t>
  </si>
  <si>
    <t>幼儿园</t>
  </si>
  <si>
    <t>AP-KT</t>
  </si>
  <si>
    <t>AT-xks</t>
  </si>
  <si>
    <t>AT-af</t>
  </si>
  <si>
    <t>AL-3</t>
  </si>
  <si>
    <t>500*600*200</t>
  </si>
  <si>
    <t>AL-2</t>
  </si>
  <si>
    <t>AL-1</t>
  </si>
  <si>
    <t>AT-ZM</t>
  </si>
  <si>
    <t>ALE</t>
  </si>
  <si>
    <t>AT-CF</t>
  </si>
  <si>
    <t>350*250*120</t>
  </si>
  <si>
    <t>BF1、PYY-1</t>
  </si>
  <si>
    <t>200*200*120</t>
  </si>
  <si>
    <t>PYY-1</t>
  </si>
  <si>
    <t>PFY-1</t>
  </si>
  <si>
    <t>AE</t>
  </si>
  <si>
    <t>B1ATE1</t>
  </si>
  <si>
    <t>地下车库</t>
  </si>
  <si>
    <t>B1ATE2、B1ATE10-2</t>
  </si>
  <si>
    <t>B1ATE3</t>
  </si>
  <si>
    <t>B1ATE4、B1ATE9</t>
  </si>
  <si>
    <t>B1ATE5、B1ATE17-1</t>
  </si>
  <si>
    <t>B1ATE6</t>
  </si>
  <si>
    <t>B1ATE7</t>
  </si>
  <si>
    <t>B1ATE8</t>
  </si>
  <si>
    <t>B1ATE9</t>
  </si>
  <si>
    <t>B1ATE10-1、AT-DX、AT-DS</t>
  </si>
  <si>
    <t>B1ATE11</t>
  </si>
  <si>
    <t>B1ATE12</t>
  </si>
  <si>
    <t>B1ATE13、B2ATE15</t>
  </si>
  <si>
    <t>B2ATE15</t>
  </si>
  <si>
    <t>B2ATE16</t>
  </si>
  <si>
    <t>B2ATE19-1</t>
  </si>
  <si>
    <t>B1ATE10-2</t>
  </si>
  <si>
    <t>B1ATE14</t>
  </si>
  <si>
    <t>B1ATE17-1</t>
  </si>
  <si>
    <t>B1ATE19-2</t>
  </si>
  <si>
    <t>nAC-PF1</t>
  </si>
  <si>
    <t>nAC-PF2</t>
  </si>
  <si>
    <t>nAC-BF</t>
  </si>
  <si>
    <t>5、14、18AC-BF</t>
  </si>
  <si>
    <t>11AC-BF1、11AC-BF2</t>
  </si>
  <si>
    <t>13AC-BF1</t>
  </si>
  <si>
    <t>13AC-BF2</t>
  </si>
  <si>
    <t>700*800*200</t>
  </si>
  <si>
    <t>ATE-BD1~4</t>
  </si>
  <si>
    <t>600*1000*200</t>
  </si>
  <si>
    <t>ATE-XF</t>
  </si>
  <si>
    <t>AT-AF</t>
  </si>
  <si>
    <t>AT-GS1</t>
  </si>
  <si>
    <t>AT-GS2</t>
  </si>
  <si>
    <t>600*1800*400</t>
  </si>
  <si>
    <t>AT-HR</t>
  </si>
  <si>
    <t>AT-DX</t>
  </si>
  <si>
    <t>AT-DS</t>
  </si>
  <si>
    <t>AL-RD</t>
  </si>
  <si>
    <t>400*250*120</t>
  </si>
  <si>
    <t>ATE-DR1~3</t>
  </si>
  <si>
    <t>B1ALE10-2、B1ALE14、B2ALE17-1、B2ALE17-2、B2ALE18、B2ALE19-2</t>
  </si>
  <si>
    <t>B1ALE14</t>
  </si>
  <si>
    <t>B2ALE17-1</t>
  </si>
  <si>
    <t>B2ALE17-2</t>
  </si>
  <si>
    <t>B2ALE18</t>
  </si>
  <si>
    <t>B2ALE19-2</t>
  </si>
  <si>
    <t>AE-1、AE-2、AE-3、AE-4、AE-5、AE-6、AE-7、AE-8、AE-9、AE-10-1、AE-10-2、AE-11、AE-12、AE-13、AE-15、AE-16、AE-19-1、AE-14、AE-17-1、AE-17-2、AE-18、AE-19-2</t>
  </si>
  <si>
    <t>AE-2</t>
  </si>
  <si>
    <t>AE-3</t>
  </si>
  <si>
    <t>AE-4</t>
  </si>
  <si>
    <t>AE-5</t>
  </si>
  <si>
    <t>AE-6</t>
  </si>
  <si>
    <t>AE-7</t>
  </si>
  <si>
    <t>AE-8</t>
  </si>
  <si>
    <t>AE-9</t>
  </si>
  <si>
    <t>AE-10-1</t>
  </si>
  <si>
    <t>AE-11</t>
  </si>
  <si>
    <t>AE-12</t>
  </si>
  <si>
    <t>AE-13</t>
  </si>
  <si>
    <t>AE-15</t>
  </si>
  <si>
    <t>AE-16</t>
  </si>
  <si>
    <t>AE-19-1</t>
  </si>
  <si>
    <t>AE-10-2</t>
  </si>
  <si>
    <t>AE-14</t>
  </si>
  <si>
    <t>AE-17-1</t>
  </si>
  <si>
    <t>AE-17-2</t>
  </si>
  <si>
    <t>AE-18</t>
  </si>
  <si>
    <t>AE-19-2</t>
  </si>
  <si>
    <t>B1AL1</t>
  </si>
  <si>
    <t>B1AL2、B1AL6、B1AL8、B1AL11</t>
  </si>
  <si>
    <t>B1AL3</t>
  </si>
  <si>
    <t>B1AL4、B1AL9</t>
  </si>
  <si>
    <t>B1AL5</t>
  </si>
  <si>
    <t>B1AL6</t>
  </si>
  <si>
    <t>B1AL7、B1AL15</t>
  </si>
  <si>
    <t>B1AL8</t>
  </si>
  <si>
    <t>B1AL9</t>
  </si>
  <si>
    <t>B1AL10-1</t>
  </si>
  <si>
    <t>B1AL11</t>
  </si>
  <si>
    <t>B1AL12</t>
  </si>
  <si>
    <t>B1AL13、B1AL16</t>
  </si>
  <si>
    <t>B1AL15</t>
  </si>
  <si>
    <t>B1AL16</t>
  </si>
  <si>
    <t>B1AL19-1</t>
  </si>
  <si>
    <t>B1AL10-2</t>
  </si>
  <si>
    <t>B1AL14、B1AL19-2</t>
  </si>
  <si>
    <t>B1AL17-1</t>
  </si>
  <si>
    <t>B1AL17-2</t>
  </si>
  <si>
    <t>B1AL18</t>
  </si>
  <si>
    <t>B1AL19-2</t>
  </si>
  <si>
    <t>11AA1</t>
  </si>
  <si>
    <t>11AA2</t>
  </si>
  <si>
    <t>11AA3、12AA1、12AA2</t>
  </si>
  <si>
    <t>11AA4</t>
  </si>
  <si>
    <t>12AA1</t>
  </si>
  <si>
    <t>12AA2</t>
  </si>
  <si>
    <t>12AA3、12AA4</t>
  </si>
  <si>
    <t>12AA4</t>
  </si>
  <si>
    <t>13AA1</t>
  </si>
  <si>
    <t>13AA2</t>
  </si>
  <si>
    <t>13AA3</t>
  </si>
  <si>
    <t>AT-RF1、AT-RF2、AT-RF3、AT-RF4</t>
  </si>
  <si>
    <t>AT-RF2</t>
  </si>
  <si>
    <t>AT-RF3</t>
  </si>
  <si>
    <t>AT-RF4</t>
  </si>
  <si>
    <t>AT-RF5</t>
  </si>
  <si>
    <t>AT-RF6</t>
  </si>
  <si>
    <t>RFAA1</t>
  </si>
  <si>
    <t>RFAA2</t>
  </si>
  <si>
    <t>AX</t>
  </si>
  <si>
    <t>TX</t>
  </si>
  <si>
    <t>AT-DZ1、AT-DZ2</t>
  </si>
  <si>
    <t>AT-DZ2</t>
  </si>
  <si>
    <t>1~4AC1</t>
  </si>
  <si>
    <t>5AC1</t>
  </si>
  <si>
    <t>1~4AC2</t>
  </si>
  <si>
    <t>5AC2</t>
  </si>
  <si>
    <t>AC-FJ1</t>
  </si>
  <si>
    <t>AC-FJ2</t>
  </si>
  <si>
    <t>合计</t>
  </si>
  <si>
    <t>设备名称</t>
  </si>
  <si>
    <t>规格型号</t>
  </si>
  <si>
    <t>技术参数</t>
  </si>
  <si>
    <t>总价</t>
  </si>
  <si>
    <t>流量m³/h</t>
  </si>
  <si>
    <t>扬程m</t>
  </si>
  <si>
    <t>功率KW</t>
  </si>
  <si>
    <t>污水提升设备</t>
  </si>
  <si>
    <t>QCWT15-15-1.5</t>
  </si>
  <si>
    <t>潜污泵</t>
  </si>
  <si>
    <t>50WQ10-15-1.5</t>
  </si>
  <si>
    <t>一用一备
含导杆、吊链、
自动耦合安装、
搅匀，纯铜绕组</t>
  </si>
  <si>
    <t>控制柜</t>
  </si>
  <si>
    <t>JSK-1.5/2-Q</t>
  </si>
  <si>
    <t>65WQ25-25-4</t>
  </si>
  <si>
    <t>人防旱厕集水坑
一用一备
含导杆、吊链、
自动耦合安装、
搅匀，纯铜绕组</t>
  </si>
  <si>
    <t>JSK-4/2-Q</t>
  </si>
  <si>
    <t>50WQ20-15-2.2</t>
  </si>
  <si>
    <t>JSK-2.2/2-Q</t>
  </si>
  <si>
    <t>50WQ25-15-2.2</t>
  </si>
  <si>
    <t>65WQ25-15-3</t>
  </si>
  <si>
    <t>JSK-3/2-Q</t>
  </si>
  <si>
    <t>80WQ36-18-4</t>
  </si>
  <si>
    <t>顺序启动
含导杆、吊链、
自动耦合安装、
搅匀，纯铜绕组</t>
  </si>
  <si>
    <t>80WQ40-15-4</t>
  </si>
  <si>
    <t>100WQ70-18-11</t>
  </si>
  <si>
    <t>JSK-11/2-Q</t>
  </si>
  <si>
    <t>人民币（大写）：</t>
  </si>
  <si>
    <t>（2025.10）月招标计划</t>
  </si>
  <si>
    <t>货到现场经验收合格后，支付该批次货款的100%</t>
  </si>
  <si>
    <t>5mm B1阻燃，30kg/m3</t>
  </si>
  <si>
    <t>PE-RT管II型S4</t>
  </si>
  <si>
    <t>地暖管护弯</t>
  </si>
  <si>
    <t>配件</t>
  </si>
  <si>
    <t>分集水器S4</t>
  </si>
  <si>
    <t>2回路</t>
  </si>
  <si>
    <t>3回路</t>
  </si>
  <si>
    <t>4回路</t>
  </si>
  <si>
    <t>5回路</t>
  </si>
  <si>
    <t>6回路</t>
  </si>
  <si>
    <t>7回路</t>
  </si>
  <si>
    <t>8回路</t>
  </si>
  <si>
    <t>手动SOS报警按钮
XD-SSD02-2501</t>
  </si>
  <si>
    <t>续航2年
CR2032电池，可更换电池 
抗老化材质，长期使用不变色 
附赠荧光贴纸，支持老人场景 
5万次按压
使用日志、电量显示、低电量提示 
移动、粘贴
蓝牙Mesh连接</t>
  </si>
  <si>
    <t>供货完毕，安装调试移交甲方，并开具发票后1周内付至100%。</t>
  </si>
  <si>
    <t>栏杆</t>
  </si>
  <si>
    <t>部位：室外栏杆
高度：1200mm
颜色：黑钛拉丝/黑亮面
材质：高铜201不锈钢，含铜量≥10kg/t
切割工艺：激光切割
做法：上横杆φ51*1.2，下横杆（距地100mm）φ32*1.0，竖向落地杆φ38*1.2，上下横杆间竖向杆φ25*0.7@140mm
安装方式：水钻打孔灌浆</t>
  </si>
  <si>
    <t>材料分批次到场后付至该批次的40%；
安装验收完成付至97%；
质保金3%，竣工验收后质保期满2年无息支付。</t>
  </si>
  <si>
    <t>部位：室外楼梯
高度：950mm
颜色：黑钛拉丝
材质：高铜201不锈钢，含铜量≥10kg/t
切割工艺：激光切割
做法：上横杆45*80铜色马蹄实木扶手底部嵌60*3扁钢，下横杆（距地100mm）40*40*1.0，竖向落地杆40*40*1.0，上下横杆间竖向杆25*25*0.7@140mm
安装方式：胀栓</t>
  </si>
  <si>
    <t>（2025.10）月招标计划补</t>
  </si>
  <si>
    <t>红叶石楠</t>
  </si>
  <si>
    <t>H0.45-0.5，P0.25</t>
  </si>
  <si>
    <t>2025.10.18</t>
  </si>
  <si>
    <t>合同签订后，预付合同价款的30％，开始供货后，预付货款滚动支付。同时乙方开具相应发票.最后一批货到场后，办理最终结算，支付全部剩余货款，同时乙方开具相应发票。</t>
  </si>
  <si>
    <t>P0.4，H0.4</t>
  </si>
  <si>
    <t>朴树</t>
  </si>
  <si>
    <t>φ37</t>
  </si>
  <si>
    <t>斜飘朴树A</t>
  </si>
  <si>
    <t>φ24-28</t>
  </si>
  <si>
    <t>花境植物</t>
  </si>
  <si>
    <t>1加仑-2加仑</t>
  </si>
  <si>
    <t>H180cm P120cm</t>
  </si>
  <si>
    <t>H1.2  P0.8</t>
  </si>
  <si>
    <t>H0.8  P0.5</t>
  </si>
  <si>
    <t>H0.6-0.8  P0.8-1</t>
  </si>
  <si>
    <t>P2.5</t>
  </si>
  <si>
    <t>P2</t>
  </si>
  <si>
    <t>亮晶女贞棒棒糖A</t>
  </si>
  <si>
    <t>H1.5</t>
  </si>
  <si>
    <t>H0.4  P0.4</t>
  </si>
  <si>
    <t>三六期小区内安防及弱电设备采购清单</t>
  </si>
  <si>
    <t>衡水雍锦半岛南区三期、六期项目总包工程</t>
  </si>
  <si>
    <t>双枪-双400万双光双摄枪型网络摄像机</t>
  </si>
  <si>
    <t>一、品牌：大华
二、型号：DH-IPC-MFW34430V
三、主要参数：传感器类型：通道1：1/3英寸CMOS；通道2：1/3英寸CMOS；
像素：通道1：400万；通道2：400万；
最大分辨率：通道1：2560×1440；通道2：2560×1440；
最低照度：0.01lux（彩色模式）；0.001lux（黑白模式）；0lux（补光灯开启）；
最大补光距离：50m（红外）；40m（暖光）；
补光灯：4颗（多晶（红外+暖光）灯）；
镜头类型：通道1：定焦；通道2：定焦；
镜头焦距：通道1：6mm；通道2：6mm；
镜头光圈：通道1：F1.6；通道2：F1.6；
视场角：通道1：水平：49°；垂直：26°；对角：57°；通道2：水平：49°；垂直：26°；对角：57°；
智能编码：H.264：支持；H.265：支持；
宽动态：支持；
走廊模式：90°/270°（在2560×1440分辨率及以下支持）；
内置麦克风：支持，内置1个麦克风；
报警事件：网络断开；IP冲突；非法访问；动态检测；视频遮挡；音频异常侦测；电压检测；安全异常；
接入标准：ONVIF（Profile S &amp; Profile T）；CGI；GB/T28181-2022（双国标）；
预览最大用户数：20个（总带宽：48M）；
供电方式：DC12V/PoE；
防护等级：IP67；
防腐蚀等级：普通防护*该级别的产品适用于不需要特定防腐保护的区域。；
外观：枪型；
视频压缩标准：H.265；H.264；H.264H；H.264B；MJPEG（仅辅码流支持）；
视频帧率：通道1：50Hz：主码流（2560×1440@25fps），辅码流（704×576@25fps）；60Hz：主码流（2560×1440@25fps），辅码流（704×480@25fps）；主码流（2304×1296@30fps），辅码流（704×480@30fps）通道2：50Hz：主码流（2560×1440@25fps），辅码流（704×576@25fps）;60Hz：主码流（2560×1440@25fps），辅码流（704×480@25fps）；主码流（2304×1296@30fps），辅码流（704×480@30fps）；
默认分辨率下默认码流：默认H.265：3072kbps（2560×1440）；
网络接口：1个（RJ-45网口，支持10M/100M 网络数据）</t>
  </si>
  <si>
    <t>大华</t>
  </si>
  <si>
    <t>供货完毕，安装调试移交甲方，并开具发票后1周付至100%，乙方须提供2年的免费维护保养服务</t>
  </si>
  <si>
    <t>双枪摄像机支架</t>
  </si>
  <si>
    <t>含支架，安装</t>
  </si>
  <si>
    <t>600万双光枪型网络摄像机</t>
  </si>
  <si>
    <t>一、品牌：大华
二、型号：DH-IPC-HFW3633M-A-IL2
三、主要参数：传感器类型：1/2.7英寸CMOS；
像素：600万；
最大分辨率：3200×1800；
最低照度：0.002lux（彩色模式）；0.0002lux（黑白模式）；0lux（补光灯开启）；
最大补光距离：80m（红外）50m（暖光）；
补光灯：2颗（红外灯）;2颗（暖光灯）；
镜头类型：定焦；
镜头焦距：6mm；
镜头光圈：F1.6；
视场角：水平：57°；垂直：30°；对角：65°；
周界防范：绊线入侵；区域入侵（两项均支持人车分类及精准检测）；
AI编码：H.264:支持； H.265:支持*包含智能编码；
宽动态：120dB；
走廊模式：90°/270°（在2688×1520分辨率及以下支持）；
内置麦克风：支持；
报警事件：网络断开；IP冲突；非法访问；动态检测；视频遮挡；绊线入侵；区域入侵；音频异常侦测；电压检测；SMD；安全异常；
接入标准：ONVIF（Profile S &amp; Profile T）；CGI；GB/T28181-2022（双国标）；大华云联；
预览最大用户数：20个（总带宽：48M）；
供电方式：DC12V/PoE；
防护等级：IP67；
防腐蚀等级：普通防护*该级别的产品适用于不需要特定防腐保护的区域。</t>
  </si>
  <si>
    <t>枪型摄像机支架</t>
  </si>
  <si>
    <t>热成像测温型双目中枪</t>
  </si>
  <si>
    <t>一、品牌：大华
二、型号：DH-TPC-BF1241
三、主要参数：外观：热成像双目迷你小枪；
使用类型：工业测温型；
探测器类型：非制冷氧化钒焦平面探测器；
探测器像素：256×192；
光谱范围：8μm～14μm；
热成像镜头焦距：7mm；
热成像视场角：水平：24.0°；垂直：18.0°；
测温范围：低温模式：–20℃～+150℃；高温模式：100℃～+650℃；自动模式：–20℃～+650℃；
测温距离（最近）：3m（目标大小0.1m×0.1m）；
测温距离（最远）：11.7m（目标大小0.1m×0.1m）；
传感器类型：1/1.8英寸CMOS；
最大分辨率：2688×1520；
可见光像素：400万；
透雾功能：电子透雾；
可见光镜头焦距：6mm；
可见光视场角：水平：59.9°；垂直：34.7°；
补光类型：红外灯+暖光灯；
最大补光距离：50m（红外）；30m（白光）；
火点侦测距离（最远）：86m（目标大小0.2m×0.2m）；
吸烟检测：支持；
吸烟检测距离（最远）：11m；
打电话检测：支持；
打电话检测距离（最远）：10m；
烟雾检测：支持；
网络接口：1个百兆以太网口（RJ-45）；
报警输入：2路；
报警输出：2路；
音频输入：1路；
音频输出：1路；
RS-485接口：1路；
供电方式：DC12–24V（±20%） ; PoE (802.3af)；
功耗：基础功耗：{{{lt}}}5.3W（12VDC,关闭补光灯，关闭扬声器，关闭红蓝灯灯,关闭电源返送）；6.5W（PoE；无电源返送功能）最大功耗：{{{lt}}}12W（12VDC,打开补光灯,打开扬声器，打开红蓝灯，打开电源返送）；11.5W（PoE；无电源返送功能）；
工作温度：–40℃～+65℃；
工作湿度：≤95%；
防护等级：IP67；
安装方式：顶装/柱装/壁装；
防腐蚀等级：普通防护*该级别的产品适用于不需要特定防腐保护的区域。</t>
  </si>
  <si>
    <t>热成像摄像机支架+集线盒+防水接头</t>
  </si>
  <si>
    <t>双拼-800万超星光网络球机</t>
  </si>
  <si>
    <t>一、品牌：大华
二、型号：DH-SDT-8C1840-8P-FAZJ-D3EV-0280
三、主要参数：传感器类型：全景：1/1.8英寸CMOS；细节：1/1.8英寸CMOS；
像素：全景：800万；细节：800万；
最大分辨率：全景：5376×1520；细节：3840×2160；
最低照度：全景：彩色：0.001ux@F1.0黑白：0.0001lux@F1.00lux（白光灯开启）细节：彩色：0.005lux@F1.4黑白：0.0005lux@F1.40lux（红外灯开启）；
最大补光距离：全景：30m（白光）；细节：250m（红外）；
补光类型：全景：白光；细节：红外+白光；
镜头焦距：全景：2.8mm；细节：5.5mm～220mm；
镜头光圈：全景：F1.0细节：F1.4-F4.5；
视场角：全景：水平：195°±5° 垂直：50°细节：水平：61.8°~2.2°  垂直：36.3°~1.3° 对角线：69.2°~2.4；
光学变倍：全景：NA ；细节：40倍；
定时任务：预置点；巡迹；巡航；线扫；
可视域功能：支持；
智能分类：全智能；
视频结构化：支持机动车、非机动车、人脸、人体检测；支持跟踪；支持优选；支持抓拍；支持上报最优的抓图 机动车属性（车牌，车牌颜色 ，车辆类型，车身颜色，车标，车系/年款，遮阳板，安全带，抽烟，打电话，车内饰品，年检标志） 非机动车属性（类型，车身颜色，骑车人数，上衣类型，上衣颜色，帽子） 人体属性（上衣类型，下衣类型，上衣颜色，下衣颜色，背包，帽子，性别，雨伞） 人脸属性（性别，年龄，表情，戴眼镜，戴口罩，胡子）；
周界防范：支持9种规则，人车分类和跟踪2种功能 支持绊线入侵；支持区域入侵；支持穿越围栏；支持徘徊检测；支持物品遗留；支持物品搬移；支持快速移动；支持停车检测；支持人员聚集；支持人车分类报警；支持联动跟踪；
人脸识别：支持人脸检测；支持人脸轨迹框；支持优选；支持抓拍；支持上报最优的人脸抓图；支持人脸增强，人脸曝光；支持人脸属性提取，支持6种属性，8种表情：性别，年龄，眼镜，表情（愤怒，悲伤，厌恶，害怕，惊讶，平静，高兴，困惑），口罩，胡子；支持人脸抠图区域可设：人脸，单寸照；支持添加5个人脸库；支持单个以及批量人员注册；支持人脸识别相似度设置；支持1万人脸底库的人脸比对；
智能说明：独立态：支持全景细节独立运行不同智能。全景：支持视频结构化（机非人抓拍及全属性）、周界防范，二智能二选一。细节：支持视频结构化（机非人抓拍及全属性）、人脸识别，周界防范，三智能三选一。联动态：全景支持周界检测联动细节跟踪；
光警戒：支持白光警戒；闪烁时间可设置：5-30秒；频率：高/中/低；
声警戒：共计22条语音报警内容，支持自定义语音内容导入；
防抖功能：全景：电子防抖；细节：电子防抖；
透雾功能：全景：电子透雾；细节：电子透雾；
网络接口：1个（RJ-45母头网口，支持100M/1000M网络数据）；
音频输入：1路（LINE IN；裸线）；
音频输出：1路（LINE OUT，裸线；内置扬声器；互斥使用）；
语音对讲：支持；
报警输入：7路，开关量输入（0~5V DC）；
报警输出：2路；
供电方式：DC36V/2.23A±25%；
防护等级：IP67；
球机尺寸：SDT-8C；
接口类型：RJ45接口；RS485接口；供电</t>
  </si>
  <si>
    <t>球机摄像机吊架</t>
  </si>
  <si>
    <t>承重：9.0kg；
安装方式：楼顶安装
适配机型：6寸球、8寸球（具体型号以选型为准）；
执行标准：Q/DXJ 064-2018；</t>
  </si>
  <si>
    <t>百米周界-3×200万红外三目周界枪型网络摄像机</t>
  </si>
  <si>
    <t>一、品牌：大华
二、型号：DH-IPC-MFW5643T2-PV100
三、主要参数：外观：枪型；
传感器类型：通道1-3：1/2.8英寸CMOS；
像素：通道1-3：200万；
最大分辨率：通道1-3：1920×1080；
最低照度：通道1-3：0.001lux（彩色模式）；0.0001lux（黑白模式）；0lux（补光灯开启）；
最大补光距离：100m（红外）；
补光灯：8颗（红外灯）；
镜头类型：定焦；
镜头焦距：通道1：3.6mm；通道2：12mm；通道3：25mm；
镜头光圈：通道1：F1.6；通道2：F2.0；通道3：F2.8；
视场角：通道1：对角：100.4°；水平：85.9°；垂直：46.7°；通道2：对角：29.5°；水平：25.7°；垂直：14.4°；通道3：对角：14.9°；水平：13°；垂直：7.4°；
智能说明：通道1：周界防范；通道2：不支持；通道3：不支持；
深度智能：支持；
周界防范：绊线入侵；区域入侵（三项均支持人车分类及精准检测）；
智能检索：配合Smart NVR实现事件录像的二次智能检索、分析和浓缩播放；
视频压缩标准：H.265；H.264；H.264H；H.264B；MJPEG（仅辅码流支持）；
视频帧率：通道1-3：50Hz：主码流（1920×1080@25fps），辅码流（704×576@25fps）；
宽动态：支持；
默认分辨率下默认码流：通道1-3：3072kbps（1080p）；
音频接口：支持；
内置麦克风：支持，内置双麦克风；
内置扬声器：支持，内置1个扬声器；
报警：支持；
网络接口：1个（RJ-45网口，支持10M/100M 网络数据）；
接入标准：ONVIF（Profile S &amp; Profile G &amp; Profile T）；CGI；GB/T28181；大华云联；
最大Micro SD卡：512GB；
低照等级：星光；
RS-485接口：1个（波特率范围：1200bps～115200bps）；
音频输入：1路（RCA头）；
音频输出：1路（RCA头）；
报警输入：2路（支持对接湿接点报警输出（直流3～5V电位，最大5mA电流）；支持对接干接点报警输出）；
报警输出：2路（湿接点，支持直流最大12V电位，0.3A电流）；
电源返送：支持DC12V电源返送，最大电流165mA，峰值电流700mA；
供电方式：DC12V/PoE；
防护等级：IP67；IK10；
防腐蚀等级：普通防护*该级别的产品适用于不需要特定防腐保护的区域。</t>
  </si>
  <si>
    <t>百米周界摄像机支架+集线盒+防水接头</t>
  </si>
  <si>
    <t>定制，承重：3kg；含安装</t>
  </si>
  <si>
    <t>IPC报警音柱</t>
  </si>
  <si>
    <t>一、品牌：大华
二、型号：DH-IPCBJ-60W
三、主要参数：音箱参数
功率 ≥60W
信号输入灵敏度 300mV （±50mV）
频率响应 300Hz～8KHz
灵敏度/声压级 92db(±3db)
谐波失真 THD≤10%
指示灯 2个
USB接口 1个
拨码开关 1个
音量调节 2个，线路、本地音量电位器
供电方式 DC24V3A
环境可靠性指标 ≤90%（无凝结）≥IP66
EMC可靠性指标 GB8898-2011
箱体板材 K＝A
安装方式 壁挂吊装
表面处理 高强度白色喷漆
面网 白色平面网
尺寸重量
设备尺寸 162*132*580mm（长*宽*高）
包装尺寸 635*230*195mm（长*宽*高）
净重 ≈4.62Kg
毛重 ≈4.9Kg</t>
  </si>
  <si>
    <t>高空抛物-双400万高空抛物定焦枪型网络摄像机</t>
  </si>
  <si>
    <t>一、品牌：大华
二、型号：DH-IPC-MFW54449-TGD
三、主要参数：传感器类型：1/1.8英寸CMOS；
像素：800万；
最大分辨率：原始图像：2688×1520 拼接图像：2688×3040；
最低照度：0.001lux（彩色模式）；0.0001lux（黑白模式）；
镜头类型：定焦；
镜头焦距：3.6mm；6mm；
镜头光圈：F1.0；
视场角：3.6mm：水平：95°；垂直：51°；对角：116°；6mm：水平：58°；垂直：31°；对角：69°；
高空抛物：抛物检测；
智能编码：H.264:支持；H.265:支持；
AI编码：H.264:支持（压缩率≥25%）；H.265:支持（压缩率≥25%）；
宽动态：120dB；
走廊模式：90°/270°（在原始图像2688 × 1520分辨率及以下支持）；
报警事件：网络断开；IP冲突；非法访问；动态检测；视频遮挡；安全异常；
接入标准：ONVIF（Profile S &amp; Profile G &amp; Profile T）；CGI；GB/T28181（双国标）；大华云联；
预览最大用户数：20个（总带宽 : 64 M）；
除雾功能：支持；
供电方式：DC12V/PoE；
防护等级：IP67</t>
  </si>
  <si>
    <t>高空抛物摄像机支架</t>
  </si>
  <si>
    <t>数字IP室外防水草坪音箱</t>
  </si>
  <si>
    <t>只</t>
  </si>
  <si>
    <t>一、品牌：CHWS
二、型号：CPY-41IP
三、主要参数：适用于新农村，公园、学校、车站、教堂、工厂、仓库、停车场及露天市场等场所播放录制语音文件或背景音乐节目。
2.IP网络草坪音箱，具有10/100M以太网接口，从网络接口接收网络的音频数据解码后播放。 本网络音箱内置1个低音喇叭，1.5寸高音*1，可提供立体声的音频播放。采用ABS外壳+PCV防水板防水设计，本网络音柱可播放来自网络的音频，或进行声卡喊话。 
产品特点：
1. 基于BS架构；
2. 标准RJ45网络接口，可以放置在网络系统中的任何地方；
3. 内置解码模块、50W数字功放以及开关电源；
4. 防水设计、铝合金箱体、金属网罩；
5. 采用高密度中纤板，内置吸音棉；
6. 提供固件网络远程升级； 
7.尺寸：300*285*290MM                                含安装调试</t>
  </si>
  <si>
    <t>CHWS</t>
  </si>
  <si>
    <t>室外人脸门口机</t>
  </si>
  <si>
    <t>一、品牌：大华
二、型号：DH-VTO9A31M
三、主要参数：主处理器：高性能嵌入式处理器；
操作系统：Android 11.0；
按键类型：触摸按键；
接入标准：ONVIF；CGI；
防拆报警：支持；
通讯方式：全数字；
信息发布：支持接收中心发布文字信息；
呼梯功能：支持业主呼梯、访客呼叫呼梯以及梯控楼层权限下发；
留影留言：支持；
存储功能：支持Micro SD卡存储，支持最大128GB；
屏幕类型：电容触摸屏；
显示屏：10.1英寸显示屏；
显示屏分辨率：800(H)×1280(V)；
音频输入：1路；
音频输出：内置喇叭；
RS-485接口：1个；
USB接口：1个USB2.0 接口（Type-C）；
报警输入：2路；
报警输出：2路；
电源输出：1路12V/200mA；
网络接口：1个10Mbps/100Mbps/1000Mbps以太网口；
外壳材料：铝合金;钢化玻璃；
外观颜色：深蓝色；
供电方式：DC12V，2A；
电源：不标配；
安装方式：壁装；暗装；落地式支架安装；86盒安装；
产品尺寸：294.9mm×162.5mm×25.0mm（高×宽×厚）；
功耗：≤8W（待机），≤10W（工作）</t>
  </si>
  <si>
    <t>防雨罩</t>
  </si>
  <si>
    <t>定制</t>
  </si>
  <si>
    <t>人行闸门门禁立柱</t>
  </si>
  <si>
    <t>定制；含安装调试</t>
  </si>
  <si>
    <t>门禁按钮</t>
  </si>
  <si>
    <t>一、品牌：国产优质
二、型号：
三、主要参数：外壳材料：不锈钢；
产品尺寸：86mm×86mm×25mm（长×宽×高）；
工作温度：-20°C～+55°C；
工作湿度：0%～95%RH（无凝结）；
防腐蚀等级：普通防护                                  含安装调试</t>
  </si>
  <si>
    <t>交换机（8口POE GPON ONU）</t>
  </si>
  <si>
    <t xml:space="preserve">一、品牌：华为
二、型号：OptiXstar P613E-L1
三、主要参数：1.设备外壳材质：铁壳
2.供电：220V AC，50/60 Hz
3.运行环境温度范围： -5°C ~ +45°C,运行环境湿度范围 5% RH 到95% RH
4.★网络侧接口：1*GPON，用户侧接口：8*GE电口，支持PoE
5.防雷要求：GE电口：共模 6kV；AC 电源：共模 6kV
6.PoE输出总功率不低于120W，每个PoE 接口输出不低于30W
7.网络侧接口：接口类型：SC/UPC， Class B+
遵循 ITU-T G.984.2，
传输速率：下行速率 2.488Gbit/s，上行速率 1.244Gbit/s
8.支持Type B单归属/双归属保护
9.★支持Type C单归属/双归属保护
10.支持10/100/1000 Mbit/s 接口速率自适应
11.支持MAC 地址学习数配置
12.支持基于以太端口的 VLAN 透传
13.支持IPv6
14.支持以太端口限速
15.802.1p 优先级
16.SP/WRR/SP+WRR
17.支持网管和web页面管理
18.流氓 ONT 检测和自律
19.PPPOE仿真和DHCP仿真
20.支持IGMP和MLD组播协议
21.802.1x认证
22.防 DoS 攻击/ARP 防攻击
23.MAC地址/IP地址/URL过滤
24.静态 MAC 地址绑定
25.工信部进网证和进网测试报告
</t>
  </si>
  <si>
    <t>华为</t>
  </si>
  <si>
    <t>工业级千兆光模块</t>
  </si>
  <si>
    <t>一、品牌：
二、型号：SFP-GE-LX-SM1310
三、主要参数：光模块-eSFP-GE-单模模块(1310nm,10km,LC)</t>
  </si>
  <si>
    <t>分线式分光器（2:8）</t>
  </si>
  <si>
    <t>一、品牌：
二、型号：ODN SPL26
三、主要参数：2:8分光器                              含安装调试</t>
  </si>
  <si>
    <t>监控立杆</t>
  </si>
  <si>
    <t>一、品牌：定制
二、主要参数：3.5米+0.5米+0.5米                      φ114+φ89（含预埋件）含安装调试</t>
  </si>
  <si>
    <t>机箱</t>
  </si>
  <si>
    <t>200*300*400（含空开、防雷、插排、接地）含安装调试</t>
  </si>
  <si>
    <t>监控杆基础</t>
  </si>
  <si>
    <t>座</t>
  </si>
  <si>
    <t>电源线</t>
  </si>
  <si>
    <t>ZR-RVV3*4；敷设方式:穿管敷设，综合考虑，穿越道路、水池须穿钢套管保护等</t>
  </si>
  <si>
    <t>室外光缆</t>
  </si>
  <si>
    <t>轻铠室外光缆24芯；敷设方式:穿管敷设，综合考虑，穿越道路、水池须穿钢套管保护等</t>
  </si>
  <si>
    <t>室外六类网线</t>
  </si>
  <si>
    <t>六类双绞线；敷设方式:穿管敷设，综合考虑，穿越道路、水池须穿钢套管保护等</t>
  </si>
  <si>
    <t>预埋管</t>
  </si>
  <si>
    <t>配管：32硅芯管；配管形式：直埋暗配，满足要求</t>
  </si>
  <si>
    <t>预埋过路管</t>
  </si>
  <si>
    <t>配管：80钢管；配管形式：直埋暗配，满足要求</t>
  </si>
  <si>
    <t>室外音频线</t>
  </si>
  <si>
    <t>工程音频线；敷设方式:穿管敷设，综合考虑，穿越道路、水池须穿钢套管保护等</t>
  </si>
  <si>
    <t>手孔井</t>
  </si>
  <si>
    <t>材质：玻璃钢                                         规格：外径60公分，高60公分（含井盖）；含安装</t>
  </si>
  <si>
    <t>一、品牌：摩尔克斯
二、型号：垒 （4m智慧庭院灯杆）                                           主要参数：1、灯杆高度：4M，表面镀锌喷塑
2、选材：Q235或Q345钢材
3、定制选择：地笼按尺寸定制、外形按尺寸定制、预留智能设备安装位置/可集成灯控、一键报警、广播、摄像机、信息发布、环境监测、充电桩等模块
4、灯杆防腐（包括灯杆、法兰盘、肋板、灯杆门、灯具安装接头）采用Q235钢材，表面热浸锌后户外粉喷塑处理，防腐质量符合GB/T9790、GBJ36011和GB/T11373的规定，其中热浸锌层的厚度不小于65μm，喷塑使用阿克苏或杜邦、立邦等全球三大品牌专业户外塑粉，其厚度不低于85μm，均匀、完整、表面光洁，其附着力符合相关标准的要求；
含灯具、控制器；网络摄像机；信息广播；LED全彩灯杆屏</t>
  </si>
  <si>
    <t>摩尔克斯</t>
  </si>
  <si>
    <t>地笼</t>
  </si>
  <si>
    <t>基础制作</t>
  </si>
  <si>
    <t>信息发布管理系统_信息屏路数授权</t>
  </si>
  <si>
    <t>支持报警预案中，联动信息发布，下发自定义内容或报警源相关信息到广告机或者LED设备展示</t>
  </si>
  <si>
    <t>智能物联综合管理平台--视频业务系统</t>
  </si>
  <si>
    <t>视频监控系统，视频通道管理个数授权。
一、功能参数：
1、实时预览：支持窗口分割、浏览/抓图、快速录像、轮巡、鱼眼模式、音频/对讲等功能
2、报警类型：支持热成像报警、雷达报警、小区场景报警、水利报警等报警
3、云台控制：支持云台抢占、云台锁定；支持云台八方向控制，支持守望功能；
4、录像回放：支持录像查询及显示、回放控制、录像下载、录像存储等功能；
5、视频上墙：支持即时上墙；支持上墙轮巡计划；支持屏幕开关、电视墙任务；支持开窗，分割，清屏功能；支持上墙回显；支持开启所有屏幕通道轮巡；
6、云存储：支持录像云存储，对通道根据时间进行配额配置；
7、热成像：支持热成像预览实时测温；支持热图分析；
8、流媒体：支持视频流转发，录像回放和下载，发送RTSP协议实时码流；支持HLS/FLV/RTMP协议码流转发；
二、性能参数：
1、设备接入能力：
（1）大华设备：单节点最大支持接入4000个视频设备或1万路通道；
（2）主动注册：单节点最大支持接入3000个视频设备或6000路通道；
（3）GB28181：单节点最大支持接入2000个视频设备或4000路通道；
（4）ONVIF：单节点最大支持接入2000个视频设备或4000路通道；
（5）解码器：单节点最大支持接入解码设备200个；
2、分布式最大数量：50个</t>
  </si>
  <si>
    <t>分部分项工程量清单与计价表</t>
  </si>
  <si>
    <t>工程名称：庭院及地库安防系统</t>
  </si>
  <si>
    <t>第1页  共3页</t>
  </si>
  <si>
    <t>项目特征</t>
  </si>
  <si>
    <t>计量
单位</t>
  </si>
  <si>
    <t>工程
数量</t>
  </si>
  <si>
    <t>金额（元）</t>
  </si>
  <si>
    <t>综合单价</t>
  </si>
  <si>
    <t>一、品牌：大华
二、型号：DH-IPC-MFW34430V                                   
主要参数：传感器类型：通道1：1/3英寸CMOS；通道2：1/3英寸CMOS；
像素：通道1：400万；通道2：400万；
最大分辨率：通道1：2560×1440；通道2：2560×1440；
最低照度：0.01lux（彩色模式）；0.001lux（黑白模式）；0lux（补光灯开启）；
最大补光距离：50m（红外）；40m（暖光）；
补光灯：4颗（多晶（红外+暖光）灯）；
镜头类型：通道1：定焦；通道2：定焦；
镜头焦距：通道1：3.6mm；通道2：3.6mm；
镜头光圈：通道1：F1.6；通道2：F1.6；
视场角：通道1：水平：78°；垂直：40°；对角：93°；通道2：水平：78°；垂直：40°；对角：93°；
智能编码：H.264：支持；H.265：支持；
宽动态：支持；
走廊模式：90°/270°（在2560×1440分辨率及以下支持）；
内置麦克风：支持，内置1个麦克风；
报警事件：网络断开；IP冲突；非法访问；动态检测；视频遮挡；音频异常侦测；电压检测；安全异常；
接入标准：ONVIF（Profile S &amp; Profile T）；CGI；GB/T28181-2022（双国标）；
预览最大用户数：20个（总带宽：48M）；
供电方式：DC12V/PoE；
防护等级：IP67；
防腐蚀等级：普通防护*普通防护：该级别的产品适用于不需要特定防腐保护的区域。*中等防护：该级别的产品适用于中等防腐要求的区域。典型的应用场景包括距离海岸线2公里外的沿海地区及受酸雨影响的地区。*专业防护：该级别的产品适用于需要专业防腐保护的领域。典型的应用场景包括海岸线、化工厂等场景。；
外观：枪型；
视频压缩标准：H.265；H.264；H.264H；H.264B；MJPEG（仅辅码流支持）；
视频帧率：通道1：50Hz：主码流（2560×1440@25fps），辅码流（704×576@25fps）；60Hz：主码流（2560×1440@25fps），辅码流（704×480@25fps）；主码流（2304×1296@30fps），辅码流（704×480@30fps）通道2：50Hz：主码流（2560×1440@25fps），辅码流（704×576@25fps）;60Hz：主码流（2560×1440@25fps），辅码流（704×480@25fps）；主码流（2304×1296@30fps），辅码流（704×480@30fps）；
默认分辨率下默认码流：默认H.265：3072kbps（2560×1440）；
网络接口：1个（RJ-45网口，支持10M/100M 网络数据）</t>
  </si>
  <si>
    <t>摄像机支架</t>
  </si>
  <si>
    <t>600万双光全彩定焦海螺网络摄像机</t>
  </si>
  <si>
    <t>一、品牌：大华
二、型号：DH-IPC-HDW3633T-A-IL                                       
主要参数：传感器类型：1/2.7英寸CMOS；
像素：600万；
最大分辨率：3200×1800；
最低照度：0.002lux（彩色模式）；0.0002lux（黑白模式）；0lux（补光灯开启）；
最大补光距离：50m（红外）30m（暖光）；
补光灯：1颗（红外灯）；1颗（暖光灯）；
镜头类型：定焦；
镜头焦距：3.6mm；
镜头光圈：F1.6；
视场角：水平：92°；垂直：45°；对角：110°；
周界防范：绊线入侵；区域入侵；
AI编码：H.264:支持； H.265:支持*包含智能编码；
宽动态：120dB；
走廊模式：90°/270°（在2688×1520分辨率及以下支持）；
内置麦克风：支持；
报警事件：网络断开；IP冲突；非法访问；动态检测；视频遮挡；绊线入侵；区域入侵；音频异常侦测；电压检测；SMD；安全异常；
接入标准：ONVIF（Profile S &amp; Profile T）；CGI；GB/T28181-2022（双国标）；大华云联；
预览最大用户数：20个（总带宽:48M）；
供电方式：DC12V/PoE；
防护等级：IP67；
防腐蚀等级：普通防护*普通防护：该级别的产品适用于不需要特定防腐保护的区域。*中等防护：该级别的产品适用于中等防腐要求的区域。典型的应用场景包括距离海岸线2公里外的沿海地区及受酸雨影响的地区。*专业防护：该级别的产品适用于需要专业防腐保护的领域。典型的应用场景包括海岸线、化工厂等场景。</t>
  </si>
  <si>
    <t>IP网络数字功放</t>
  </si>
  <si>
    <t>一、品牌：大华
二、型号：DH-ASPWG26
三、主要参数：1.1U交换机外形设计，使设备更网络家族化。
2.简约人性化工程设计，前面板显示状态信号，开关及音量旋钮后置，减少非专业化的操作，降低维护故障。
3.内置高效率数字功放，定压100V输出，效率高达90%以上。
4.带前置信号输入功能(1路话筒输入、2路辅助线路输入、1路网络音频)，各音频通道均有独立的音量调节。同时线路输入支持平衡输入，有效减少系统连接时的接入噪声，提高系统的信燥比。
5.内置大容量存储器，支持远程更新定时任务和报警触发任务。
6.支持离线广播。当网络中断时、可自动开启本地播放。
7.具有1路报警输入、1路报警输出，联动周边设备。
8.国际通用的宽电压供电设计，电源电压适应能力强。
9.内置完备的保护电路，支持过载、过热保护等多种保护功能，支持电源及线路防雷击及浪涌保护。
10.标准RJ45接口，有以太网口地方即可接入，支持跨网段和跨路由。
电源 AC100V～240V 50Hz～60Hz（支持共模4K，差模2K雷击浪涌保护）
功耗  ＜310W 
网络通讯协议 TCP/IP、UDP、ARP、ICMP、IGMP
网络芯片速率 10/100Mbps
音频编码 MP3/PCM/ADPCM/G711.a/G711.u/G729
音频采样、位率 8kHz～44.1kHz，16bit，8kbps～320kbps
信噪比、频响 AUX1:≥84dB AUX2:≥84dB MIC:≥80dB ，60Hz～18KHz
输出功率  260W(定压100V) 
接口 1路话筒输入，1路线路输入，1路线路输出，1路报警输入，1路报警输出
工作温度、湿度 -10℃～+50℃，≤90%RH(无结霜)
外观尺寸、重量 440x300x44mm，3.45kg</t>
  </si>
  <si>
    <t>防水音柱</t>
  </si>
  <si>
    <t>一、品牌：大华
二、型号：DH-MNYZ110
三、主要参数：室外音柱(无源音柱，不能接摄像机)
核心技术参数
"最大功率：15W
额定功率：10W 
功率选择：10/5W
输入电压：100V
灵敏度：88±3dB
频响：170~15KHz
规格：262*106*75mm
材质：铝
重量：1.44kg
防水等级：IP44
喇叭规格：2.5""*2"</t>
  </si>
  <si>
    <t>一、品牌：CHWS
二、型号：CPY-41IP
三、主要参数：适用于新农村，公园、学校、车站、教堂、工厂、仓库、停车场及露天市场等场所播放录制语音文件或背景音乐节目。
2.IP网络草坪音箱，具有10/100M以太网接口，从网络接口接收网络的音频数据解码后播放。 本网络音箱内置1个低音喇叭，1.5寸高音*1，可提供立体声的音频播放。采用ABS外壳+PCV防水板防水设计，本网络音柱可播放来自网络的音频，或进行声卡喊话。 
产品特点：
1. 基于BS架构；
2. 标准RJ45网络接口，可以放置在网络系统中的任何地方；
3. 内置解码模块、50W数字功放以及开关电源；
4. 防水设计、铝合金箱体、金属网罩；
5. 采用高密度中纤板，内置吸音棉；
6. 提供固件网络远程升级； 
7.尺寸：300*285*290MM</t>
  </si>
  <si>
    <t>数字IP寻址话筒</t>
  </si>
  <si>
    <t>一、品牌：CHWS
二、型号：HS-9010B
三、主要参数：适用于主控室、分控室、指挥中心、报警中心、办公室、会议室等场合，可以对网络中的各种终端进行单向(对点，分区或者全区)喊话，双向对讲、监听
功能介绍：
1、专业控制台设计，坚固耐用，高档铝合金面板，全金属机身。
2、具有7寸数字真彩显示屏，电容式触摸屏，分辨率1024*600。
３、采用Linux嵌入式系统，ARM芯片，性能稳定；
４、支持对讲、呼叫转移、终端广播、分区广播、全区广播，支持U盘广播功能；
５、内置高效回音消除算法，对讲语音清晰，无啸叫；
６、可视对讲支持快捷键操作，支持通话记录查询；
７、支持通话转移，通话支持转移到指定IP话筒；
８、音频采样位率：16bit；
９、无信号时自动待机；
10、内置3W扬声器和话筒咪头，用于免提通话、接收广播和监听(数字降噪)。 
11、文件广播功能，可将本地音频文件给指定终端。 
12.内置Flash存储，可以存储音频、配置信息及备份，支持远程修改和升级。
13.标准RJ45接口，有以太网口的地方即可接入，支持跨网段和跨路由。
技术参数
1、电源、功耗 DC12V/2A ，≤20W
2、网络通讯协议 TCP/IP、UDP、ARP、ICMP、IGMP、HTTP、FTP
3、网络芯片速率 10/100Mbps
4、音频编码格式 WAV
5、音频采样、位率 8kHz-44.1kHz，16bit，32kbps-320kbps
6、视频传输位率 96kbps-512kbps
7、摄像头 CMOS 100W
8、内置功放功率 3W
9、信噪比、频响 &gt;90dB、20Hz-16kHz
10、显示屏 TFT  7”LCD  1024*600 电容触摸屏
11、接口 ：1个RJ45网络接口，1个电源开关，1个USB接口，1个microTF卡接口，1路报警输入，1路报警输出，1路3.5mm线路输入，1路线3.5mm路输出
12、工作温度、湿度 -10℃-55℃，≤90%（无结露）
13.尺寸：270*150*60*25MM</t>
  </si>
  <si>
    <t>数字IP广播软件及加密狗</t>
  </si>
  <si>
    <t>一、品牌：CHWS
二、型号：HS-9000A
三、主要参数：1.IP网络智慧可视对讲广播中控客户端软件，安装于网络广播控制中心或计算机，是IP网络可视对讲广播系统中控和功能操作的控制管理平台。
一、功能描述
网络可视广播系统是采用BS架构、支持Windows10操作系统，（单播固定IP可采用云服务器或在电信、移动、联通三大运营商）融合了实时广播、计划任务（定时广播）、联动管理、视频监控、可视对讲的综合性音视频系统平台，平台功能模块清晰、操作便捷，在满足传统IP广播的功能之外，还支持可视对讲、并且兼容RTSP、RTMP、onvif、https等多种视频流协议，轻松实现音视频联动管理。
二：支持单播、组播
1、单播适用场景：在局域网无法到达的情况下，可以结合现有广域网对接来做信号传输（做广域网硬性要求必须有固定IP ；固定IP获取方法，一是在电信、移动、联通三者之一购买固定IP号，二是购买云服务器可以获得固定IP号）
2、组播适用场景：只要是局域网有联通的地方都可以架设我们IP网络智慧广播系统。
三、技术参数
1、系统架构：系统采用BS架构，Windows平台部署；支持谷歌、360（极速模式）等浏览器；
2、终端管理：支持批量添加终端，终端匹配自动上线；支持列表视图（树形结构）和网格视图两种管理模式；支持终端状态（在线、离线、广播）及任务状态（实时任务、计划任务）显示及不同颜色提示。
3、实时任务:支持媒体文件、语音合成、终端采集等多种音源模式，支持MP3、wav两种音频格式。
4、计划任务：支持新建多个任务方案，每个任务方案支持多个定时任务，定时任务可以采用按星期或者按天循环方式，定时任务支持复制、粘贴、冻结等功能，并且支持批处理及当天任务查看；每个任务均有执行日志。
5、联动管理：支持消防报警信号接入、短路信号以及其他信号触发，支持对指定终端播放指定的音频文件或报警铃声。
6、视频监控：终端可以绑定摄像头或网络视频流，选择终端即可显示绑定的监控或网络视频信息，发现异常可对指定的终端或者分区进行广播；监控画面显示支持一宫格、四宫格、七宫格、九宫格、十二宫格、二十四宫格等多种显示模式；
7、媒体库：支持新建多个、多级媒体文件夹，可将文件批量上传到指定文件夹中，可以对上传的文件进行试听或者下载。
8、历史记录及录音录像：可按类型（广播、对讲、监听）查询操作记录，广播、对讲的内容可以开启同步录音录像功能；
9、用户管理：支持超级管理员、管理员、用户、操作员4种用户角色，可对每个用户角色镜像任意功能及管理终端进行授权。
10、分区管理：支持批量对终端进行分区，每个分区前会显示分区号，方便用IP话筒进行分区广播。
11、广播模式：支持单薄、组播两种模式，支持互联网、局域网部署；
12、在线升级：平台支持在线升级。
13、SDK：提供SDK二次开发包与其它系统平台集成整合。第三方软件可直接控制对讲和广播，并接收终端当前状态；与监控系统配合，可由监控系统控制通话开关， 或通话时自动切换监控画面；</t>
  </si>
  <si>
    <t>数字IP广播服务器</t>
  </si>
  <si>
    <t>一、品牌：CHWS
二、型号：HS-9000
三、主要参数：1.IP网络智慧可视对讲广播客户端管理软件运行载体，为系统服务器控制中心
2.配套IP网络智慧可视对讲广播系统使用，安装在广播主控室，对整个广播系统进行实时有效管理
3.采用触摸屏显示操作，内置功能强大的IP网络智慧可视广播控制软件、常用节目素材、大容量节目源空间，用户可以根据自己需求下载或制作录制节目。
4.负责音频流点播服务、计划任务处理、终端管理和权限管理等功能。管理节目库资源，为所有网络终端提供定时点播和实时媒体服务，响应各网络终端的请求，为各音频工作站提供数据接口服务。全数字化传输，以局域网或具有独立IP的互联网为主要传输媒介，支持专用百兆网传输，传输距离不受限制，可达几十套或上百套节目源
产品特点
1.采用19寸机架设计，银色氧化铝拉丝面板，人性化的抽手，考究的工艺，尽显高档气质
2.采用≥17.3英寸LED液晶显示屏，支持触摸控制屏，支持1024×768分辨率；服务器运载Windows 7或以上操作系统。
3.具备抽拉式键盘设计，以便操作；
4.采用固态硬盘容量不低于120G。
5.内置大容量硬盘，具有抗震动、抗摔、读写速度快、功耗低等特点；
6.工业级专用主板设计，处理速度更快，运作性能更强，适用于长时间运行；
7.安装广播系统服务器软件后，构成IP广播系统的管理控制中心，对广播系统各路音源   信号控制，广播区域分配，终端信息的配置；
8.可根据服务软件形成的电子地图，查看各路广播终端实时情况，尽在掌控；
9.标准RJ45网络接口，有以太网口的地方即可接入，支持跨网段和跨路由。
10.具有一路短路触发开机运行接口，用于定时驱动开机运行，实现无人值守功能。
11.运载服务器软件后构成系统管理控制中心，服务器软件采用后台系统服务运行，是企业级的标准服务器工作模式，开机系统即可自动运行，相比运行在界面前台的软件具有更高的稳定性和可靠性。 
技术参数：
1、处理器：Core I3 双核四线程（主频2.4G）。 
2、显示屏：17.3寸高分辨率液晶显示屏（1920*1080）、
3、内存：4G  支持单双通道 1600/1333MHz DDR3 内存，最大支持16G。
4、硬盘：板载128G SSD固态硬盘，mSATA接口。
5、板载 ALC897 6 声道高保真音频控制器，支持MIC/Line-out，功放（可内置监听喇叭）、
6、电源类型:100W工业开关电源。
7、触摸屏:电容式触摸屏。
8、主板扩展接口：可支持 1 个Mini-PCIe（WIFI/4G）和 1 个MSATA。
9、显示接口:1个VGA接口，1个HDMI。
10、网口：2个千兆网口，支持10/100/1000Mbps。
11、串口：6 个RS232 串口，可支持 2 个RS48。
12、USB : 3.0USB*2个，2.0USB*4个。
13、线路输入：7路独立音量调节，3路话筒输入，4路线路输入，3路辅助输出，带有高低音音量调节。
14、线路接口：1个3.5话筒输入接口，1个3.5音频输出接口，3个6.35话筒输入接口，4组莲花输入接口，2组莲花输出接。；
15、并行端口：1组标准LPT 打印口。
16、电源接口:三位凤尾插接口。
17、尺寸规格:485mm（D)*300mm(W)*310mm(H)不含机脚。
18、工作环境:-20℃~70℃。
19、存储温度:-10℃~60℃。
20、相对湿度:5%~95%，非凝结状态。
21、 重量：净重17kg。含航空箱重26KG。
企业资质：
★1.中国高新技术产品证书、
★2.政府采购优秀供应商证书
★3.AA信用企业资质
★4.认监委可查询检测报告 报告编号：CTB220907033Q
★5.AAA级质量/服务诚信单位等级证书
★6.AAA级诚信经营示范单位等级证书 
★7. AAA级重质量守信用企业等级证书 
★8. AAA级重合同守信用企业等级证书  
★9.AAA级诚信供应商 
★10. AAA级重服务守信用企业的等级证书 
★11.AAA级企业信用等级证书
★12.软件著作权证书（智慧云IP网络可视对讲中控软件V1.1）  所有证书的复印件需加盖生产厂家公章。</t>
  </si>
  <si>
    <t>交换机</t>
  </si>
  <si>
    <t>一、品牌：大华
二、型号：DH-PS2100C-4GT1GT1GF-65
三、主要参数：5个RJ-45 10/100/1000Mbps，1个SFP 1/2.5Gbps；
无网管，即插即用，简化工程施工部署；
全千兆端口设计，保障实时传输，视频流畅；
支持IEEE802.3af，IEEE802.3at标准；
支持PoE看门狗；
支持长距离传输模式；
采用全金属无风扇设计，具有高效的机壳表面散热能力；
支持桌面式安装/壁挂式安装</t>
  </si>
  <si>
    <t>一、品牌：华为
二、型号：S110-24P2SR
三、主要参数：千兆无管理POE交换机,包转发率38.69Mpps,交换容量52Gbps,
24个千兆电口,2个千兆光口,MAC:8K,1U标准机架款,金属外壳,支持POE+,输出功率370W,挂耳默认自带，支持蓝口转发优先</t>
  </si>
  <si>
    <t>一、品牌：华为
二、型号：S220S-24T4J
三、主要参数：千兆可管理交换机,包转发率88Mpps,交换容量396Gbps,24个千兆电口,4个2.5G 光口,VLAN:4K,MAC:16K,19英寸1U标准机架,金属外壳 ,挂耳默认自带</t>
  </si>
  <si>
    <t>一、品牌：定制
二、主要参数：3.5米+0.5米+0.5米  φ114+φ89（含预埋件）</t>
  </si>
  <si>
    <t>200*300*400（含空开、防雷、插排、接地）</t>
  </si>
  <si>
    <t>ZR-RVV3*4</t>
  </si>
  <si>
    <t>8芯单模（室外）</t>
  </si>
  <si>
    <t>室外光电复合缆</t>
  </si>
  <si>
    <t>2*1.5电+2芯光</t>
  </si>
  <si>
    <t>室外综合网线</t>
  </si>
  <si>
    <t>无氧铜双绞线+无氧铜电源线</t>
  </si>
  <si>
    <t>六类双绞线</t>
  </si>
  <si>
    <t>配管：硅芯管</t>
  </si>
  <si>
    <t>室内六类网线</t>
  </si>
  <si>
    <t>壁挂机柜</t>
  </si>
  <si>
    <t>定制9U</t>
  </si>
  <si>
    <t>检修井</t>
  </si>
  <si>
    <t>参数：外径1.4米，内径1.2米，高2.7米，井口0.7米（商砼浇筑井），含爬梯、井盖</t>
  </si>
  <si>
    <t>材质：玻璃钢                                         
规格：外径60公分，高60公分（含井盖）</t>
  </si>
  <si>
    <t>JDG20管</t>
  </si>
  <si>
    <t>龙骨卡</t>
  </si>
  <si>
    <t>20直接</t>
  </si>
  <si>
    <t>盒接</t>
  </si>
  <si>
    <t>8丝杆</t>
  </si>
  <si>
    <t>包</t>
  </si>
  <si>
    <t>辅材</t>
  </si>
  <si>
    <t>一、品牌：国产
二、主要参数：水晶头、86盒、木螺丝、扎带、胶带、膨胀螺丝、光纤跳线等</t>
  </si>
  <si>
    <t>本页小计</t>
  </si>
  <si>
    <t>工程名称：中控室智慧物业系统</t>
  </si>
  <si>
    <t>第2页  共3页</t>
  </si>
  <si>
    <t>软件子模块</t>
  </si>
  <si>
    <t>智慧小区管理平台</t>
  </si>
  <si>
    <t>智能物联综合管理平台</t>
  </si>
  <si>
    <t>一、品牌：大华
二、型号：DH-ICC-B8900-U-PRO                                       主要参数：软件集成系统管理、视频管理、报警管理、门禁管理、可视对讲、车辆卡口、设备运维、停车管理、园区工作台、安全数据库10大业务系统；
一、系统管理
1、基础资源管理
（1）支持组织基础信息的增删改查、导入、导出等功能；
（2）提供设备的统一接入及管理，包含：视频设备、门禁设备、出入口设备、对讲设备、报警设备、卡口设备、动环设备、物模型设备等；支持设备的增删改查、导入、导出、自动搜索等功能；
（3）支持用户基础信息的增删改查、冻结、解冻、密码重置等功能；支持从Windows域同步用户信息，和企业域账户打通，通过域账户密码直接登录平台；支持用户的安全信息配置，可设置用户及用户登录密码效期以及MAC白名单地址配置；
（4）支持角色基础信息的增删改查；角色关联权限，可配置角色的应用菜单、部门、逻辑组织以及系统资源操作权限；支持角色的复制能力；
（5）支持部门基础信息的增删改查、导入、导出等功能；
（6）支持人员基础信息的增删改查、导入、导出、移动等功能；支持人员信息的采集，包含：人脸、指纹、卡片等，人脸照片支持图片质量检测；
（7）支持卡片基础信息的增删改查、导入、导出等功能；支持人员开卡、挂失、解挂、退卡、补卡、回收等功能；
（8）支持车辆基础信息的增删改查、导入、导出等功能；
（9）提供地图管理配置能力，地图类型包含；二维、光栅、三维地图，支持厂家包含：百度、谷歌、高德、天地图、 Arcgis；
（10）支持平台资源绑定，包含：设备、通道等，绑定的资源可供各业务系统调阅使用；
（11）提供门户首页内容自定义能力，支持自定义快捷入口、自定义菜单内容、自定义页面元素设置；支持门户展示元素自定义，包括页面logo图标、修改网站标题、设置并添加网站外部链接、界面微件自定义布局等；
（12）提供级联管理能力，包含：实现上下级基础资源数据汇聚，视频预览、回放、对讲、反控制，门禁、卡口的抓拍记录汇聚等；
2、平台运维
（1）支持平台运维，提供服务部署维护功能、支持模块化升级部署、系统资源使用情况监控等运维相关功能；
（2）支持级联、分布式、集群，实现系统扩展及稳定性要求；
（3）支持双机热备，提升系统灾备能力，保障系统的可靠性；
（4）支持mysql数据库、云数据库切换配置，满足图片、视频、结构化数据的按需求存储；
（5）支持标准开放平台，提供rest ful 等多维度接口实现第三方系统对接；
（6）提供NTP校时服务能力，支持对服务间、服务器和设备间的统一校时；
（7）集成可信计算能力，支持程序包可信安装升级完整性校验，以及监控可执行文件可信执行功能，阻止未经授信的可疑程序（如防勒索病毒、挖矿程序）对系统造成破坏；
二、软件功能
1、视频管理
（1）支持实时视频、录像回放、录像下载、电视墙、雷球联动，热成像；
（2）支持与车载单兵等移动设备的对接，提供车载单兵设备GPS信息接收服务；
（3）支持手机移动客户端进行实时视频监控，音频播放，本地截图，本地录像，云台控制，远程视频回放；
（4）录像支持1/2、1/4、1/8、1/16、1/32、1/64、2、4、8、16、32、64倍速快/慢放；
（5）支持在浏览器中进行多路无插件视频预览；支持设备对讲、抓图、本地录像、声音控制、窗口分割、全屏、自适应、云台控制、预置点、点间巡航等功能；支持在浏览器中进行多路无插件录像回放，可自动查找存储位置；支持设备抓图、本地录像、声音控制、窗口分割、全屏、自适应、倍速、精确定位等功能；支持25路多路数并发，支持软/硬解码；
2、报警管理
（1）支持报警主机接入及布撤防；
（2）提供防区管理功能检查，支持自动获取设备防区类型（即时防区、延时防区、24小时防区)并可自定义修改类型，客户端支持防区布防、撤防、消警、旁路、隔离、取消旁路操作；
3、车辆卡口
（1）支持道路监控、过车记录、布控记录、违章信息、区间测试；
（2）支持布控报警及相关记录信息查询；
4、停车管理
（1）支持出入口管理、场区管理、地图管理、收费规则管理、用户布控设置、场内超速报警；
（2）支持在线支付和无人值守；
（3）支持停车概览引导，可依据停车向导跳转至对应页面，流程化完成停车业务，向导包含：停车设备、场区设置、收费规则管理、二维码管理、支付配置、系统配置；同时包括了部分统计数据，包括：今日泊位概况、今日收款占比、收款统计、车流量统计、用户总览；
5、门禁管理
（1）支持门禁设备管理；
（2）支持门禁应用，包括门禁的可视化开门、关门、常开、常闭、恢复正常，支持按组织、门组、收藏夹快速分类筛选门禁设备，支持紧急情况下的一键常开、恢复正常；
（3）支持门禁控制授权及复核，支持门禁管理任务查询；
（4）支持门禁系统集群，分布式方式提升接入能力；
（5）支持门禁可视化权限下发，实时展示平台当前的授权下发速率、下发进度、预计完成时间，可根据当前平台总体未完成记录数与总体下发的速率，综合换算出授权下发预计完成时间；
6、可视对讲
（1）支持设备管理、权限分组、呼叫分组、监控权限分组、信息发布分组；
（2）支持卡片、人脸等授权及复核；
（3）支持呼叫通话、信息发布、开门记录查询；
（4）支持在无室内机场景下实现门口机呼叫虚拟室内机转移至管理中心、小区APP和云移动端APP进行接听；
7、设备运维
（1）资源监控模块：支持对前端点位、物联设备、动环主机、服务器、服务进行统一纳管监控运，绘制服务拓扑；
（2）报警管理模块：支持对所纳管资源配置报警策略，并将产生的报警消息进行统一汇聚和展示，支持对报警进行确认处理，联动工单，推送报警消息、短信及邮件；
（3）自动化巡检模块：支持对前端视频点位的视频质量及录像巡检、服务器及服务的资源占用巡检、网络环境巡检；
（4）可视化报表模块：支持故障工单统计和报警统计；
（5）系统内置前端设备、软硬件等资产类型，并可新增自定义资产类型；支持资产类型建模功能，支持新增属性类别及属性；
8、园区工作台
（1）园区工作台包含B/S端、C/S端，用户的业务微件可按用户场景需要自由搭配、编排，核心业务数据可一屏呈现；
（2）业务办理：提供全局找人 、找车、新员工入职、权限续期、员工离职融合检索等综合办理业务；
（3）员工入/离职：提供新员工快速入职/离职通道，一键完成全流程信息录入，相关人员权限自动开通/回收；
（4）业务微件：支持员工统计、门禁授权/进出统计、车辆泊位/车流量统计、停车营收统计、考勤统计、今日访客信息、来访统计等业务微件配置；
（5）工作台引擎：内嵌工作台引擎，支持微件管理、我的微件、界面编排、支持管理员和用户自由编排形成业务工作台，同时一个用户可拥有多个工作台，同时支持主工作台切换；
9、加密数据库
（1）原生加密：支持采用多层级密钥保护体系，对数据做全链路加密；
（2）极致安全: 支持安全网络传输来防护网络拦截造成的信息泄露。支持一机一密的数据密态存储，让数据可用不可读；
（3）无感对接：支持非加密数据一键导入到平台，实现数据切换；
（4）可视化运维：提供数据库的运行监控大盘，包括CPU、内存及存储空间实时使用情况，慢sql统计分析。同时支持数据的备份还原，及时主机损坏也能通过备份数据快速恢复到新平台上，保护数据不丢失，业务稳定运行；
三、性能规格
1、支持管理视频通道点位不少于100万路；
2、支持管理门禁点位不少于100000路，管理存储门禁记录不少于1亿条；
3、支持管理室内机点位不少于10000路，虚拟室内机不少于200000路；
4、支持管理园区卡口点位不少于10000路；
5、支持管理出入口车道不少于500进500出，车位不少于10000个；
6、支持管理用户数量不少于100万个，支持同时用户在线数量不少于5000个；
四、系统兼容与开放
1、国产化服务器兼容：支持在市面上主流的国产化服务器部署平台，例如X86（海光）、ARM（鲲鹏）等；
2、用户终端兼容：支持提供WEB端、CS端（客户端）、APP、公众号、小程序等；
3、国产化操作系统兼容：支持适配市面上主流的国产化操作系统，例如欧拉、银河麒麟、统信UOS等；
4、平台配套的APP支持鸿蒙系统；
5、平台开放兼容，支持提供API接口满足三方系统对接需求；
6、支持提供容器系统，满足可视化应用开发规范和可插拔式业务加载，满足不同业态应用融合，统一呈现；</t>
  </si>
  <si>
    <t>信息发布管理系统</t>
  </si>
  <si>
    <t>一、品牌：大华
二、型号：DH-ICC-Common-InfoPublish                                       主要参数：基于ICC大华智慧物联底座，提供信息发布业务能力，实现对智能云显示终端进行集中管理、统一发布
1、设备管理：支持对智能云显示终端、播放盒、信息屏进行统一管理，支持在线情况统计、远程开关、设置定时开关机、远程重启、画面图像抓取、远程升级、试听调整等功能
2、节目管理，支持快速创建节目、支持节目自定义布局，支持制作混排混播节目，支持多页节目制作
3、素材管理：支持图片、音频、视频、文档（Word、Excel、PPT、TXT、PDF）、网页、IPC通道、网络直播、滚动字幕、信息通知等多种类型素材管理；
4、计划编排：支持创建普通/即时计划，支持按天、按周、按月编排普通计划，支持按时长、按次数设置紧急插播计划，支持轮播和垫片等多种播放形式计划的制作，支持计划关联设备（广告机设备/LED设备），下发播放，支持制作简易计划下发到门禁/可视对讲设备；
4、统计报表：支持对素材的播放以及设备的在离线进行统计，形成统计报表；
5、审核管理：支持素材、节目、日程三级审核，支持数据加密传输，保障数据安全和系统播出内容安</t>
  </si>
  <si>
    <t>梯控管理系统</t>
  </si>
  <si>
    <t>一、品牌：大华
二、型号：DH-ICC-Common-Elevator                                      主要参数：梯控设备统一线上精细化管理，楼层分组，自定义配置时间计划，提升高峰期电梯整体运行效率，多样化梯控在离线授权方式，如人脸、卡片等，无感快速通行。
一、软件参数
1、设备管理，支持电梯设备新增、删除； 
2、楼层分组，支持选择电梯后自定义对楼层进行分组以及楼层分组名称命名；
3、梯控计划，支持添加、删除、修改在线梯控计划； 梯控计划支持按一天 4 个时段单独配置，支持梯控计划复制功能；支持选择楼梯通道及梯控计划进行高峰配置；
4、梯控授权，支持配置在线梯控授权和离线梯控授权，在线梯控授权支持按部门授权、按人员授权管理，支持离线梯控写卡授权；
5、记录查询，支持展示在线梯控的刷卡、刷脸记录，支持数据导出；支持记录保存时长配置；
二、性能规格
1、人脸授权任务查询100W条任务展示时间：2分钟内；
2、单平台设备1万人（1W卡、1W人脸）快速下发授权性能：25分钟以内；</t>
  </si>
  <si>
    <t>IP网络音频系统软件</t>
  </si>
  <si>
    <t>一、品牌：大华
二、型号：DH-ICC-Common-Broadcast                                       主要参数：IP网络音频系统软件采用领先的IPAudio™技术，将音频信号以数据包形式在局域网和广域网上进行传送，是一套纯数字传输系统。它解决了传统对讲广播系统存在的传输距离有限、易受干扰等问题。该系统结构清晰, 只需将终端接入计算机网络即可构成功能强大的数字化通讯系统，每个接入点无需单独布线，实现计算机网络、内部通信和公共广播的多网合一
一、软件功能
1、系统概览：可快速了解系统内终端数量、会话数量、任务数量、媒体数量、服务器数量，及终端在线情况、系统资源占用情况、各种类型任务状态等，对系统运行一目了然；
2、终端管理：可以管理系统内所有终端，并支持设置终端的对讲、广播、监听、会议等属性；
3、分区管理：可根据工程实际情况规划出分区，设定分区主要用于广播时选区；
4、拨号管理：支持添加振铃组，当有终端呼叫到已设置的振铃组编号，该组号下的所有终端将根据设置的振铃模式振铃。支持添加快捷拨号，通过拨打设置的快捷号码呼叫到指定终端；
5、会议管理：支持添加音/视频会议，可设置会议标题、主持人、参会人、会议提醒、视频会议视频轮巡等，通过会议模板的运行按钮可控制相关终端一键运行某个会议。支持直接在服务软件查看、控制及管理正在进行中的会议。支持添加会议投票。支持会议人脸签到记录查看；
6、终端状态：可查看终端的属性及状态信息，并可根据分区、在线状态、搜索来分类筛选查看。终端状态支持列表视图、网格视图、场景视图（需授权）、地图视图（需授权）；
7、计划任务：支持添加计划方案。添加计划任务，计划任务包括：文件播放、终端播放、语音合成播放。每项任务都可以通过设定开始-结束时间、广播声音持续时间来调整对应任务内容；
8、实时任务：支持实时广播。可实时发送广播(文件广播/实时喊话广播/终端广播/语音合成广播)到指定终端；
9、媒体库：用户可将音频文件上传到媒体库，作为定时打铃、广播、实时任务等音源使用。媒体库的音频支持下载、在线试听、删除；
10、录音：支持将终端之间的对讲、广播、监听及会议内容生成WAV格式录音文件保存在服务器中，录音文件支持在线查询、试听、下载；
11、报告：记录设备实时状态、历史记录、统计分析。在报告的实时状态中，还可以对当前正在进行的对讲、广播、监听、报警、会议、注册事件进行处理。
12、视频监控：支持视频监控功能，可实时监控终端所绑定的环境摄像头，并可在此功能中控制中心话筒对特定终端进行对讲/广播/监听；
13、备份/还原：可备份和恢复终端/分区/任务/用户等信息，便于服务器的迁移；
14、语言配置：支持服务器的语言配置。可配置简体中文、繁体中文、英文、俄语、西班牙语、葡萄牙语、法语；</t>
  </si>
  <si>
    <t>智能目标布控</t>
  </si>
  <si>
    <t>一、品牌：大华
二、型号：DH-ICC-Common-IntelligentTagertMonitoring                                       
主要参数：人员布控系统配合软件智能设备实现对视频图像中的人脸、人体特征、行为等进行识别和分析，提供人脸库管理与布控、人像检索、人员结构化分析、轨迹回放等业务；
1、布控概览
（1）布控向导，支持布控向导配置，可依据布控向导跳转至对应页面，快速进行人员布控业务操作；
（2）设备信息统计，支持人脸设备总数、在离线数、在离线率以及按照类型进行在离线数分类统计；支持离线设备跳转至对应的页面，快速定位离线设备；
（3）人脸库信息统计，支持展示人脸库总数、人脸库下发异常信息；支持按人脸库类型统计人脸库分类比例；
（4）人员识别统计，支持按照人脸库、按时间(天、周、月)统计识别次数；
（5）支持给人脸库打标签，给每个人脸库赋予不同的库类型定义，用于业务分类汇聚。支支持布控向导配置，可依据布控向导跳转至对应页面，引导快速进行人员布控业务操作；
（6）平台默认支持5种人脸库类型：白名单库，黑名单库，内部库，访客库，VIP库；
（7）平台支持可自定义人脸库类型。
2、人脸库管理
（1）平台默认支持5种人脸库类型：白名单库、黑名单库、内部库、访客库、VIP库，同时可自定义人脸库类型；
（2）支持给人脸库打标签，给每个人脸库赋予不同的库类型定义，用于业务分类汇聚；
（3）支持在人脸库上显示：人脸总数、绑定设备数量、布控通道数量以及绑定失败的设备数量、布控失败的通道数量以及人脸下发失败的数量，用于快捷统计；
（4）支持人脸库信息统计，包含人脸库总数、布控异常的数量以及按库类型分类统计。
（5）支持人脸识别记录统计，可按部门、时间（天、周、月）实施统计人员识别次数。
（6）支持在人脸库上显示：人脸总数、绑定设备数量、布控通道数量以及绑定失败的设备数量、布控失败的通道数量以及人脸下发失败的数量，用于快捷统计。
3、人员布控，支持人脸布控、撤控，可选择布控的设备通道与人脸库，布控可设置最小相似度阈值；支持显示布控状态，可对布控失败的任务重新进行布控；
4、目标抓拍
（1）支持接收结构化相机抓拍上报的人体特征数据，字段包含：性别、是否戴口罩、是否有胡子、上衣颜色及类型、下衣颜色及类型、是否戴帽子、是否背包；
（2）支持接收结构化相机抓拍上报的非机动车特征数据，字段包含：非机动车类型、车上人数、车身颜色、骑车人性别、是否戴头盔、是否打电话、是否戴口罩、是否背包、上下衣颜色、是否戴帽子；
5、以图搜图，支持对人脸图片进行1:1或1：N检索，检索结果支持列表和卡片两种模式展示，同时可以对检索的结果按照时间的顺序在电子地图上形成轨迹，可展示目标人员在该区域的运动路线；
6、人脸事件，人员识别，支持人员识别比对记录上报至平台存储，记录敏感字段脱敏显示，保护用户隐私；陌生人检测，支持人脸抓拍以及陌生人检测记录上报至平台存储，可详情查看，便于事后追溯；
7、人脸报警，支持查看人员报警信息，包括姓名、出生日期、性别、注册库、抓拍时间、抓拍通道；支持按条件进行过滤查询，可查看报警人员的注册图片和抓拍图片，支持报警记录导出；</t>
  </si>
  <si>
    <t>扩展路数授权</t>
  </si>
  <si>
    <t>视频通道数量</t>
  </si>
  <si>
    <t>一、品牌：大华
二、型号：DH-ICC-Common-VD-COCHN                                       
主要参数：视频监控系统，视频通道管理个数授权。
一、功能参数：
1、实时预览：支持窗口分割、浏览/抓图、快速录像、轮巡、鱼眼模式、音频/对讲等功能
2、报警类型：支持热成像报警、雷达报警、小区场景报警、水利报警等报警
3、云台控制：支持云台抢占、云台锁定；支持云台八方向控制，支持守望功能；
4、录像回放：支持录像查询及显示、回放控制、录像下载、录像存储等功能；
5、视频上墙：支持即时上墙；支持上墙轮巡计划；支持屏幕开关、电视墙任务；支持开窗，分割，清屏功能；支持鹰眼功能；支持上墙回显；支持开启所有屏幕通道轮巡；
6、云存储：支持录像云存储，对通道根据时间进行配额配置；
7、热成像：支持热成像预览实时测温；支持热图分析；
8、流媒体：支持视频流转发，录像回放和下载，发送RTSP协议实时码流；支持HLS/FLV/RTMP协议码流转发；
二、性能参数：
1、设备接入能力：
（1）大华设备：单节点最大支持接入4000个视频设备或1万路通道；
（2）主动注册：单节点最大支持接入3000个视频设备或6000路通道；
（3）GB28181：单节点最大支持接入2000个视频设备或4000路通道；
（4）ONVIF：单节点最大支持接入2000个视频设备或4000路通道；
（5）解码器：单节点最大支持接入解码设备200个；
2、分布式最大数量：50个</t>
  </si>
  <si>
    <t>门禁通道数量</t>
  </si>
  <si>
    <t>一、品牌：大华
二、型号：DH-ICC-Common-VD-DOORCHN                                 主要参数：门禁通道管理个数授权，门禁管理系统按门数量进行授权。
一、功能参数：
1、设备管理，支持门禁设备的管理维护,支持门禁的增删改查、导入、导出,支持设备在离线管理,支持安全帽配置项，设备支持IP添加及主动注册两种方式；
2、门通道控制，支持门禁通道操作:开门、关门、常开、常闭和正常，支持门禁状态主动上报平台页面实时显示；
3、门组分配，支持门禁通道按组进行管理；
4、门禁授权-按人授权，支持单个按人授权、删除权限、批量按人授权、删除权限、支持权限复制、支持人员权限execl导出；
5、门禁授权-按门授权，支持以人的维护或者以部门的维度配置人员权限,可按门组或者门通道进行配置；
6、门禁授权-权限清空重发，支持对在线的设备进行清空重发,针对支持快速下发的设备；
7、门禁复核，支持发卡、人像两种复核方式，持对差异化的复核结果同步到设备；
8、门禁管理-任务查询，支持人员、发卡、指纹、人像授权任务查询；
9、刷卡记录，支持人员进行记录及门禁的事件记录集中到刷卡记录里进行展示；
10、补采日志，支持门禁设备手动断线续传及每天凌晨自动断线续传的记录显示；
11、认证记录，支持人证核验终端比对记录展示；
二、性能参数：
单节点：IP添加：≤3000；主动注册：≤1000
集群/分布式：IP添加：≤30000；主动注册：≤10000</t>
  </si>
  <si>
    <t>大屏显示系统</t>
  </si>
  <si>
    <t>超高清解码器</t>
  </si>
  <si>
    <t>一、品牌：大华
二、型号：DH-NVD2005DU-2I-8K-2H                               主要参数：画面分割：单屏支持1/4/6/8/9/16/25/36固定分割；支持M×N自定义分割，M×N≤36；
视频压缩标准：H.265；H.264；MJPEG；MPEG4；SVAC；MPEG2；
解码能力：整机解码支持10路32MP@25fps（仅H.265支持）/35路12MP@25fps/50路8MP@25fps/70路6MP@25fps/90路5MP@25fps/90路4MP@30fps/140路3MP@25fps/180路1080p@30fps/500路D1@30fps（每4个输出口为一组，各组均分整机性能，组内共享解码能力）；
视频输入：1路DP输入口，1路HDMI输入口；
视频输出路数：20路HDMI</t>
  </si>
  <si>
    <t>液晶拼接显示屏</t>
  </si>
  <si>
    <t>一、品牌：大华
二、型号：DH-LS550UEM-EF                               主要参数：屏幕尺寸55寸，LED光源；  
分辨率：1920×1080，双边拼缝≦0.88mm；  
亮度不低于500cd/m2，对比度不低于1200:1       
具备中国节能产品认证证书（能效等级:1级），提供证书复印件加盖原厂商公章；</t>
  </si>
  <si>
    <t>液晶单元底座</t>
  </si>
  <si>
    <t>一、品牌：大华
二、型号：DHL-DZ-550                               主要参数：采用铝型材定制，表面氧化喷塑、喷涂均匀、色调一致，颜色为黑色；  
积木式底座可以承受至少6层拼接单元承重；  
积木式箱体单元间有紧固连接装置，确保显示单元箱体、底座连接牢固；  
底座和箱体单元均可水平及垂直方向调节，屏幕也可进出调节，显示单元安装操作简单，可准确定位；</t>
  </si>
  <si>
    <t>项</t>
  </si>
  <si>
    <t>应用服务器</t>
  </si>
  <si>
    <t>一、品牌：大华
二、型号：DH-ICC-B8900S7A-HW-U64                               主要参数：一、硬件参数
1、尺寸：2U机架式服务器机箱
2、处理器：1颗intel X86 CPU,12C,2,4GHz
3、内存：配置64G内存（2根32GB DDR5 ECC 内存条）8个DDR5内存插槽,单根内存最大容量：64G
4、硬盘：2块4T 3.5吋 SATA 热插拔机械硬盘，最大支持12块3.5吋/2.5吋的SAS/SATA机械硬盘或固态硬盘
5、电源：2个800W交流电源模块，支持热插拔，支持1+1冗余200–240VAC，50/60Hz，5A（×2）支持直流输入
6、风扇：3个风扇模组
7、RAID卡：SAS HBA/无缓存，支持RAID 0/1/10/1E
8、认证：CCC</t>
  </si>
  <si>
    <t>存储系统设备</t>
  </si>
  <si>
    <t>一、品牌：大华
二、型号：DH-NVR724RH-256-4KS3                               主要参数：主处理器：工业级微控制器；
操作系统：嵌入式Linux操作系统；
前智能分析：支持前智能人脸检测、人脸识别、视频结构化、周界防范、智能动检、立体行为分析、工装检测、人群分布、人数统计、热度图、车牌识别、声音检测、车辆密度、物品监控；
周界前智能性能（路数）：全通道（最大处理64个事件/秒）；
人脸识别前智能性能（路数）：全通道（最大处理64个事件/秒）；
接入路数：256路；
分辨率：32MP；24MP；16MP；12MP；8MP；6MP；5MP；4MP；3MP；1080p；720p；960p；D1；CIF；QCIF；
解码能力：3路32MP@25fps；4路24MP@25fps；6路16MP@25fps；8路12MP@25fps；12路8MP@25fps；16路6MP@25fps；19路5MP@25fps；24路4MP@25fps；48路1080P@25fps；
RAID：RAID0/1/5/6/10；
报警输入：16路；
报警输出：9路，其中8路继电器输出，1路12V1A ctrl输出；
硬盘接口：24个SATA，单盘最大20T；
RS-485接口：1个；
网络接口：4个（10M/100M/1000M/2500M以太网口，RJ-45）；
冗余电源：支持</t>
  </si>
  <si>
    <t>服务器机柜导轨支架</t>
  </si>
  <si>
    <t>一、品牌：大华
二、型号：DH-RB100/LS                               
主要参数：</t>
  </si>
  <si>
    <t>机械硬盘</t>
  </si>
  <si>
    <t>一、品牌：希捷
二、型号：                                  
主要参数：单盘容量：16TB；
缓存：512MB；
转速：7200RPM；
硬盘接口：SATA</t>
  </si>
  <si>
    <t>自助采集终端</t>
  </si>
  <si>
    <t>一、品牌：大华
二、型号：DH-ASHZ220A-W                               主要参数：主处理器：高性能嵌入式处理器；
操作系统：嵌入式Linux操作系统；
网络协议：IPv4；RTSP；UDP；P2P；TCP；
是否支持SDK和API：支持；
显示屏：4.3英寸显示屏；
屏幕类型：电容触摸屏；
显示屏分辨率：480(H)×272(V)；
摄像头：1/2.8" 2MP CMOS 高清/数字宽动态/彩色/红外双摄像头；
光照补偿：自动白光补光；自动红外补光；
语音提示：支持；
外壳材料：PC+ABS；
人证比对：支持；
读卡类型：IC卡；身份证；CPU卡；
Wi-Fi：支持；
实时监控：支持；
抓拍功能：支持；
主动注册：支持；
刷卡响应时间：&amp;lt;1s；
读卡距离：0cm～5cm；
人脸识别距离：0.3m～0.7m；
人脸识别准确率：99.8%；
人脸识别速度：0.2s；
人证比对时间：1.5s；
身份证容量：2000；
居民身份证阅读模块：符合GA450-2013标准；
人脸容量：4000；
存储记录数量：200000；
USB接口：1个USB2.0接口；
网络接口：1个10Mbps/100Mbps以太网口；
外观颜色：银色；
电源：标配；
供电方式：DC 12V  1.5A；
功耗：≤18W；
产品尺寸：128.6mm×144.9mm×146.7mm（高×宽×厚）；
工作温度：-10℃～+55℃；
工作湿度：5%～90%RH（无凝结）；
毛重：820g；
安装方式：桌面安装；
储存温度：-20℃～+60℃；
储存湿度：30%～75%；
防腐蚀等级：普通防护*该级别的产品适用于不需要特定防腐保护的区域。</t>
  </si>
  <si>
    <t>门禁发卡器（CPU+IC+ID）</t>
  </si>
  <si>
    <t>一、品牌：大华
二、型号：DH-ASM100A-C                               主要参数：主处理器：高性能嵌入式处理器；
产品款式：发卡器；
发卡类型：ID卡；IC卡(Mifare卡)；CPU卡；身份证（序列号）；
供电方式：DC 5V 0.5A</t>
  </si>
  <si>
    <t>管理工作站</t>
  </si>
  <si>
    <t>品牌：国产                                  
主要参数：主机：处理器：i5 10400，散热器：双热管，主板：H410M-KHDMI，显卡：集成，内存：金士顿16G/3200，固态硬盘：NM610PRO 500G，电源：330DS 230W  显示器：飞利浦 27E2N1110 IPS屏 120Hz 窄边框  键鼠：双飞燕 3330有线套装</t>
  </si>
  <si>
    <t>办公椅子</t>
  </si>
  <si>
    <t>椅背：黑色PA+GF背框，配特网面料，设有附合人体工程学的弹性自适应的腰靠
·椅座：定型绵+切割绵
·扶手：PU面3D扶手
·气杆：行程85mm沉口40mm三级气压棒
·椅脚：340mmPA五星脚
·椅轮：60/25黑色PU轮</t>
  </si>
  <si>
    <t>操作台</t>
  </si>
  <si>
    <t>一、品牌：国产定制
二、型号：1200*900*750双联
三、主要参数：</t>
  </si>
  <si>
    <t>机房交换机</t>
  </si>
  <si>
    <t>一、品牌：锐捷
二、型号：RG-NBS3200-24SFP/8GT4XS                                   主要参数：二层网管交换机，交换容量432Gbps，包转发率108Mpps，24个千兆光口，8个10/100/1000Mbps自适应复用电口，固化4个SFP+万兆光口，支持VLAN、ACL、端口镜像、端口聚合等功能，支持睿易APP和MACC云平台统一管理。</t>
  </si>
  <si>
    <t>一、品牌：锐捷
二、型号：RG-YS126GS-P                                  主要参数：24个10/100/1000Mbps自适应电口+2个1000Mbps上联SFP光口，其中24个口支持PoE/PoE+供电，整机最大PoE输出功率230W，交换机容量52Gbps，包转发率39Mpps，非网管型交换机，金属外壳，6kV防雷，机架式</t>
  </si>
  <si>
    <t>一、品牌：锐捷
二、型号：RG-NBS3000-24GT2SFP                                  主要参数：24个10/100/1000Mbps自适应电口+2个1000Mbps上联SFP光口，交换容量336Gbps，包转发率92Mpps，网管型交换机，金属外壳，6kV防雷，机架式。</t>
  </si>
  <si>
    <t>工业级路由器</t>
  </si>
  <si>
    <t>一、品牌：睿易
二、型号：RG-EG105G V2                                  主要参数：桌面型5口千兆路由器EG105G V2，固化5个千兆电口，推荐带终端数100台，支持600M-1000M(开启极速模式时1000M，流控、认证等功能不能使用。），内置AC功能，支持EaSy VPN、IPSec VPN、OPEN VPN，支持PPPoE Server、扫码认证、授权认证，支持应用流控、应用阻断，支持睿易MACC云平台与睿易APP管理</t>
  </si>
  <si>
    <t>IP网络可视化寻呼话筒</t>
  </si>
  <si>
    <t>一、品牌：大华
二、型号：DH-ASPWHT7                                       主要参数：分辨率：800*1280</t>
  </si>
  <si>
    <t>人脸门禁机</t>
  </si>
  <si>
    <t>一、品牌：大华
二、型号：DH-VTO9A31M                                       
主要参数：主处理器：高性能嵌入式处理器；
操作系统：Android 11；
按键类型：触摸按键；
接入标准：ONVIF；CGI；
防拆报警：支持；
通讯方式：全数字；
信息发布：支持接收中心发布文字信息；
呼梯功能：支持业主呼梯、访客呼叫呼梯以及梯控楼层权限下发；
留影留言：支持；
存储功能：支持Micro SD卡存储，支持最大128GB；
屏幕类型：电容触摸屏；
显示屏：10.1英寸显示屏；
显示屏分辨率：800(H)×1280(V)；
音频输入：1路；
音频输出：内置喇叭；
RS-485接口：1个；
USB接口：1个USB2.0 接口（Type-C）；
报警输入：2路；
报警输出：2路；
电源输出：1路12V/200mA；
网络接口：1个10Mbps/100Mbps/1000Mbps以太网口；
外壳材料：铝合金;钢化玻璃；
外观颜色：深蓝色；
供电方式：DC 12V 2A；
电源：不标配；
安装方式：壁装；暗装；落地式支架安装；86盒安装；
产品尺寸：294.9mm×162.5mm×25.0mm（高×宽×厚）；
功耗：≤8W（待机），≤10W（工作）</t>
  </si>
  <si>
    <t>配套电源</t>
  </si>
  <si>
    <t>一、品牌：大华
二、型号：DH-PFM320                                  主要参数：能效：V5；
认证：CCC；
输入：AC100~240V；
输出：DC12V2A；
颜色：黑色</t>
  </si>
  <si>
    <t>接口支架</t>
  </si>
  <si>
    <t>安装方式：明装；
外观颜色：黑色；
外壳材料：锌合金</t>
  </si>
  <si>
    <t>设备机柜</t>
  </si>
  <si>
    <t>一、品牌：国产定制
二、型号：42U</t>
  </si>
  <si>
    <t>PDU电源</t>
  </si>
  <si>
    <t>一、品牌：公牛
二、主要参数：12插位</t>
  </si>
  <si>
    <t>电源插板</t>
  </si>
  <si>
    <t>一、品牌：公牛
二、主要参数：8插位</t>
  </si>
  <si>
    <t>网络配线架</t>
  </si>
  <si>
    <t>一、品牌：国产
二、主要参数：网络配线架</t>
  </si>
  <si>
    <t>机架式光纤终端盒</t>
  </si>
  <si>
    <t>机架式24芯终端盒</t>
  </si>
  <si>
    <t>ZR-RVV3*6</t>
  </si>
  <si>
    <t>一、品牌：国产
二、主要包括：水晶头、86盒、木螺丝、扎带、胶带、膨胀螺丝、光纤跳线等</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</si>
</sst>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_ "/>
    <numFmt numFmtId="179" formatCode="[DBNum2][$RMB]General;[Red][DBNum2][$RMB]General"/>
    <numFmt numFmtId="180" formatCode="0.000_ "/>
  </numFmts>
  <fonts count="58">
    <font>
      <sz val="11"/>
      <color theme="1"/>
      <name val="Tahoma"/>
      <charset val="134"/>
    </font>
    <font>
      <sz val="11"/>
      <color theme="1"/>
      <name val="宋体"/>
      <charset val="134"/>
      <scheme val="minor"/>
    </font>
    <font>
      <b/>
      <sz val="18"/>
      <name val="宋体"/>
      <charset val="134"/>
    </font>
    <font>
      <sz val="10"/>
      <name val="宋体"/>
      <charset val="134"/>
    </font>
    <font>
      <sz val="10"/>
      <color indexed="8"/>
      <name val="宋体"/>
      <charset val="134"/>
    </font>
    <font>
      <b/>
      <sz val="10"/>
      <name val="宋体"/>
      <charset val="134"/>
    </font>
    <font>
      <b/>
      <sz val="10"/>
      <color theme="1"/>
      <name val="宋体"/>
      <charset val="134"/>
      <scheme val="minor"/>
    </font>
    <font>
      <sz val="10"/>
      <color theme="1"/>
      <name val="宋体"/>
      <charset val="134"/>
      <scheme val="minor"/>
    </font>
    <font>
      <sz val="10"/>
      <color rgb="FF000000"/>
      <name val="宋体"/>
      <charset val="134"/>
    </font>
    <font>
      <sz val="10"/>
      <color theme="1"/>
      <name val="Tahoma"/>
      <charset val="134"/>
    </font>
    <font>
      <sz val="11"/>
      <color rgb="FFFF0000"/>
      <name val="Tahoma"/>
      <charset val="134"/>
    </font>
    <font>
      <b/>
      <sz val="12"/>
      <color theme="1"/>
      <name val="宋体"/>
      <charset val="134"/>
    </font>
    <font>
      <b/>
      <sz val="10"/>
      <color theme="1"/>
      <name val="宋体"/>
      <charset val="134"/>
    </font>
    <font>
      <sz val="10"/>
      <name val="宋体"/>
      <charset val="134"/>
      <scheme val="minor"/>
    </font>
    <font>
      <sz val="12"/>
      <color rgb="FFFF0000"/>
      <name val="宋体"/>
      <charset val="134"/>
      <scheme val="minor"/>
    </font>
    <font>
      <sz val="12"/>
      <color theme="1"/>
      <name val="宋体"/>
      <charset val="134"/>
      <scheme val="minor"/>
    </font>
    <font>
      <sz val="10"/>
      <color rgb="FF000000"/>
      <name val="宋体"/>
      <charset val="134"/>
      <scheme val="minor"/>
    </font>
    <font>
      <sz val="11"/>
      <color theme="1"/>
      <name val="宋体"/>
      <charset val="134"/>
    </font>
    <font>
      <sz val="14"/>
      <color theme="1"/>
      <name val="Tahoma"/>
      <charset val="134"/>
    </font>
    <font>
      <b/>
      <sz val="16"/>
      <color theme="1"/>
      <name val="宋体"/>
      <charset val="134"/>
    </font>
    <font>
      <b/>
      <sz val="11"/>
      <color theme="1"/>
      <name val="宋体"/>
      <charset val="134"/>
    </font>
    <font>
      <sz val="12"/>
      <color theme="1"/>
      <name val="宋体"/>
      <charset val="134"/>
    </font>
    <font>
      <b/>
      <sz val="12"/>
      <name val="宋体"/>
      <charset val="134"/>
    </font>
    <font>
      <sz val="12"/>
      <name val="宋体"/>
      <charset val="134"/>
    </font>
    <font>
      <sz val="10"/>
      <color rgb="FFFF0000"/>
      <name val="宋体"/>
      <charset val="134"/>
    </font>
    <font>
      <sz val="11"/>
      <name val="宋体"/>
      <charset val="134"/>
    </font>
    <font>
      <b/>
      <sz val="10"/>
      <color rgb="FF000000"/>
      <name val="宋体"/>
      <charset val="134"/>
    </font>
    <font>
      <b/>
      <sz val="10"/>
      <color indexed="8"/>
      <name val="宋体"/>
      <charset val="134"/>
    </font>
    <font>
      <b/>
      <sz val="11"/>
      <color indexed="8"/>
      <name val="宋体"/>
      <charset val="134"/>
    </font>
    <font>
      <b/>
      <sz val="11"/>
      <name val="宋体"/>
      <charset val="134"/>
    </font>
    <font>
      <sz val="10"/>
      <color theme="1"/>
      <name val="宋体"/>
      <charset val="134"/>
    </font>
    <font>
      <sz val="9"/>
      <color rgb="FF000000"/>
      <name val="宋体"/>
      <charset val="134"/>
    </font>
    <font>
      <sz val="10"/>
      <name val="SimSun"/>
      <charset val="134"/>
    </font>
    <font>
      <sz val="10"/>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0"/>
      <color rgb="FF000000"/>
      <name val="微软雅黑"/>
      <charset val="134"/>
    </font>
    <font>
      <sz val="10"/>
      <name val="Arial"/>
      <charset val="134"/>
    </font>
    <font>
      <sz val="9"/>
      <name val="SimSun"/>
      <charset val="134"/>
    </font>
    <font>
      <sz val="9"/>
      <name val="Arial"/>
      <charset val="134"/>
    </font>
  </fonts>
  <fills count="40">
    <fill>
      <patternFill patternType="none"/>
    </fill>
    <fill>
      <patternFill patternType="gray125"/>
    </fill>
    <fill>
      <patternFill patternType="solid">
        <fgColor indexed="9"/>
        <bgColor indexed="1"/>
      </patternFill>
    </fill>
    <fill>
      <patternFill patternType="solid">
        <fgColor rgb="FFFFFFFF"/>
        <bgColor indexed="64"/>
      </patternFill>
    </fill>
    <fill>
      <patternFill patternType="solid">
        <fgColor theme="8" tint="0.599993896298105"/>
        <bgColor indexed="64"/>
      </patternFill>
    </fill>
    <fill>
      <patternFill patternType="solid">
        <fgColor rgb="FFFFFF00"/>
        <bgColor indexed="64"/>
      </patternFill>
    </fill>
    <fill>
      <patternFill patternType="solid">
        <fgColor theme="0"/>
        <bgColor indexed="64"/>
      </patternFill>
    </fill>
    <fill>
      <patternFill patternType="solid">
        <fgColor theme="4" tint="0.4"/>
        <bgColor indexed="64"/>
      </patternFill>
    </fill>
    <fill>
      <patternFill patternType="solid">
        <fgColor theme="5" tint="0.4"/>
        <bgColor indexed="64"/>
      </patternFill>
    </fill>
    <fill>
      <patternFill patternType="solid">
        <fgColor theme="2" tint="-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medium">
        <color indexed="8"/>
      </left>
      <right style="thin">
        <color indexed="8"/>
      </right>
      <top/>
      <bottom/>
      <diagonal/>
    </border>
    <border>
      <left/>
      <right style="thin">
        <color indexed="8"/>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right/>
      <top style="thin">
        <color auto="1"/>
      </top>
      <bottom style="thin">
        <color indexed="8"/>
      </bottom>
      <diagonal/>
    </border>
    <border>
      <left/>
      <right style="thin">
        <color indexed="8"/>
      </right>
      <top style="thin">
        <color auto="1"/>
      </top>
      <bottom style="thin">
        <color indexed="8"/>
      </bottom>
      <diagonal/>
    </border>
    <border>
      <left style="thin">
        <color auto="1"/>
      </left>
      <right style="thin">
        <color auto="1"/>
      </right>
      <top style="thin">
        <color auto="1"/>
      </top>
      <bottom/>
      <diagonal/>
    </border>
    <border>
      <left style="medium">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 fillId="10" borderId="36"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37" applyNumberFormat="0" applyFill="0" applyAlignment="0" applyProtection="0">
      <alignment vertical="center"/>
    </xf>
    <xf numFmtId="0" fontId="40" fillId="0" borderId="37" applyNumberFormat="0" applyFill="0" applyAlignment="0" applyProtection="0">
      <alignment vertical="center"/>
    </xf>
    <xf numFmtId="0" fontId="41" fillId="0" borderId="38" applyNumberFormat="0" applyFill="0" applyAlignment="0" applyProtection="0">
      <alignment vertical="center"/>
    </xf>
    <xf numFmtId="0" fontId="41" fillId="0" borderId="0" applyNumberFormat="0" applyFill="0" applyBorder="0" applyAlignment="0" applyProtection="0">
      <alignment vertical="center"/>
    </xf>
    <xf numFmtId="0" fontId="42" fillId="11" borderId="39" applyNumberFormat="0" applyAlignment="0" applyProtection="0">
      <alignment vertical="center"/>
    </xf>
    <xf numFmtId="0" fontId="43" fillId="12" borderId="40" applyNumberFormat="0" applyAlignment="0" applyProtection="0">
      <alignment vertical="center"/>
    </xf>
    <xf numFmtId="0" fontId="44" fillId="12" borderId="39" applyNumberFormat="0" applyAlignment="0" applyProtection="0">
      <alignment vertical="center"/>
    </xf>
    <xf numFmtId="0" fontId="45" fillId="13" borderId="41" applyNumberFormat="0" applyAlignment="0" applyProtection="0">
      <alignment vertical="center"/>
    </xf>
    <xf numFmtId="0" fontId="46" fillId="0" borderId="42" applyNumberFormat="0" applyFill="0" applyAlignment="0" applyProtection="0">
      <alignment vertical="center"/>
    </xf>
    <xf numFmtId="0" fontId="47" fillId="0" borderId="43" applyNumberFormat="0" applyFill="0" applyAlignment="0" applyProtection="0">
      <alignment vertical="center"/>
    </xf>
    <xf numFmtId="0" fontId="48"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1"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2" fillId="34" borderId="0" applyNumberFormat="0" applyBorder="0" applyAlignment="0" applyProtection="0">
      <alignment vertical="center"/>
    </xf>
    <xf numFmtId="0" fontId="52" fillId="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2" fillId="37" borderId="0" applyNumberFormat="0" applyBorder="0" applyAlignment="0" applyProtection="0">
      <alignment vertical="center"/>
    </xf>
    <xf numFmtId="0" fontId="52" fillId="38" borderId="0" applyNumberFormat="0" applyBorder="0" applyAlignment="0" applyProtection="0">
      <alignment vertical="center"/>
    </xf>
    <xf numFmtId="0" fontId="51" fillId="39" borderId="0" applyNumberFormat="0" applyBorder="0" applyAlignment="0" applyProtection="0">
      <alignment vertical="center"/>
    </xf>
    <xf numFmtId="0" fontId="1" fillId="0" borderId="0">
      <alignment vertical="center"/>
    </xf>
    <xf numFmtId="0" fontId="53" fillId="0" borderId="0">
      <alignment vertical="center"/>
      <protection locked="0"/>
    </xf>
  </cellStyleXfs>
  <cellXfs count="223">
    <xf numFmtId="0" fontId="0" fillId="0" borderId="0" xfId="0"/>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right" vertical="center" wrapText="1"/>
    </xf>
    <xf numFmtId="0" fontId="3" fillId="2" borderId="0" xfId="0" applyFont="1" applyFill="1" applyBorder="1" applyAlignment="1">
      <alignment horizontal="left" wrapText="1"/>
    </xf>
    <xf numFmtId="0" fontId="3" fillId="2" borderId="0" xfId="0" applyFont="1" applyFill="1" applyBorder="1" applyAlignment="1">
      <alignment horizont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4" fillId="0" borderId="11" xfId="0" applyFont="1" applyFill="1" applyBorder="1" applyAlignment="1">
      <alignment horizontal="center" vertical="center"/>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6" fillId="0" borderId="0" xfId="0" applyFont="1" applyFill="1" applyBorder="1" applyAlignment="1">
      <alignment vertical="center"/>
    </xf>
    <xf numFmtId="0" fontId="7" fillId="0" borderId="20" xfId="0" applyFont="1" applyFill="1" applyBorder="1" applyAlignment="1">
      <alignment horizontal="center" vertical="center"/>
    </xf>
    <xf numFmtId="0" fontId="7" fillId="0" borderId="22" xfId="0" applyFont="1" applyFill="1" applyBorder="1" applyAlignment="1">
      <alignment horizontal="center" vertical="center"/>
    </xf>
    <xf numFmtId="0" fontId="3" fillId="2" borderId="16" xfId="0" applyFont="1" applyFill="1" applyBorder="1" applyAlignment="1">
      <alignment horizontal="left" vertical="center" wrapText="1"/>
    </xf>
    <xf numFmtId="0" fontId="8" fillId="0" borderId="11" xfId="0" applyFont="1" applyFill="1" applyBorder="1" applyAlignment="1">
      <alignment horizontal="left" vertical="center"/>
    </xf>
    <xf numFmtId="0" fontId="3" fillId="3" borderId="11" xfId="0" applyFont="1" applyFill="1" applyBorder="1" applyAlignment="1">
      <alignment horizontal="center" vertical="center" wrapText="1"/>
    </xf>
    <xf numFmtId="0" fontId="9" fillId="0" borderId="0" xfId="0" applyFont="1"/>
    <xf numFmtId="0" fontId="10" fillId="0" borderId="0" xfId="0" applyFont="1" applyAlignment="1">
      <alignment wrapText="1"/>
    </xf>
    <xf numFmtId="0" fontId="0" fillId="0" borderId="0" xfId="0" applyAlignment="1">
      <alignment wrapText="1"/>
    </xf>
    <xf numFmtId="0" fontId="10" fillId="0" borderId="0" xfId="0" applyFont="1"/>
    <xf numFmtId="0" fontId="0" fillId="0" borderId="0" xfId="0" applyAlignment="1">
      <alignment horizontal="center"/>
    </xf>
    <xf numFmtId="0" fontId="11" fillId="0" borderId="0" xfId="0" applyFont="1" applyAlignment="1">
      <alignment horizontal="center" vertical="center"/>
    </xf>
    <xf numFmtId="0" fontId="11" fillId="0" borderId="0" xfId="0" applyFont="1" applyAlignment="1">
      <alignment horizontal="center" vertical="center" wrapText="1"/>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30"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3" xfId="0" applyFont="1" applyBorder="1" applyAlignment="1">
      <alignment horizontal="center" vertical="center"/>
    </xf>
    <xf numFmtId="0" fontId="12" fillId="0" borderId="11" xfId="0" applyFont="1" applyBorder="1" applyAlignment="1">
      <alignment horizontal="center" vertical="center"/>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3" fillId="0" borderId="11" xfId="0" applyFont="1" applyFill="1" applyBorder="1" applyAlignment="1">
      <alignment horizontal="center" vertical="center" wrapText="1"/>
    </xf>
    <xf numFmtId="0" fontId="13" fillId="0" borderId="11" xfId="0" applyFont="1" applyFill="1" applyBorder="1" applyAlignment="1">
      <alignment horizontal="left" vertical="center" wrapText="1"/>
    </xf>
    <xf numFmtId="0" fontId="13" fillId="0" borderId="11" xfId="0" applyNumberFormat="1" applyFont="1" applyFill="1" applyBorder="1" applyAlignment="1">
      <alignment horizontal="center" vertical="center" wrapText="1"/>
    </xf>
    <xf numFmtId="0" fontId="13" fillId="0" borderId="11" xfId="0" applyFont="1" applyFill="1" applyBorder="1" applyAlignment="1">
      <alignment horizontal="center" vertical="center"/>
    </xf>
    <xf numFmtId="0" fontId="13"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11" xfId="0" applyFont="1" applyBorder="1" applyAlignment="1">
      <alignment horizontal="center" vertical="center" wrapText="1"/>
    </xf>
    <xf numFmtId="0" fontId="13" fillId="0" borderId="11" xfId="0" applyNumberFormat="1" applyFont="1" applyFill="1" applyBorder="1" applyAlignment="1">
      <alignment horizontal="center" vertical="center"/>
    </xf>
    <xf numFmtId="0" fontId="14" fillId="0" borderId="11" xfId="0" applyFont="1" applyBorder="1" applyAlignment="1">
      <alignment horizontal="center" vertical="center"/>
    </xf>
    <xf numFmtId="0" fontId="16" fillId="0" borderId="11" xfId="0" applyFont="1" applyFill="1" applyBorder="1" applyAlignment="1">
      <alignment horizontal="center" vertical="center"/>
    </xf>
    <xf numFmtId="0" fontId="16" fillId="0" borderId="11" xfId="0" applyFont="1" applyFill="1" applyBorder="1" applyAlignment="1">
      <alignment horizontal="center" vertical="center" wrapText="1"/>
    </xf>
    <xf numFmtId="0" fontId="16" fillId="0" borderId="11"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wrapText="1"/>
    </xf>
    <xf numFmtId="0" fontId="13" fillId="0" borderId="34" xfId="0" applyFont="1" applyBorder="1" applyAlignment="1">
      <alignment horizontal="center" vertical="center" wrapText="1"/>
    </xf>
    <xf numFmtId="0" fontId="0" fillId="0" borderId="0" xfId="0" applyFont="1"/>
    <xf numFmtId="0" fontId="12" fillId="0" borderId="30" xfId="0" applyFont="1" applyBorder="1" applyAlignment="1">
      <alignment horizontal="left" vertical="center" wrapText="1"/>
    </xf>
    <xf numFmtId="0" fontId="12" fillId="0" borderId="32" xfId="0" applyFont="1" applyBorder="1" applyAlignment="1">
      <alignment horizontal="left" vertical="center" wrapText="1"/>
    </xf>
    <xf numFmtId="0" fontId="12" fillId="0" borderId="31" xfId="0" applyFont="1" applyBorder="1" applyAlignment="1">
      <alignment horizontal="left" vertical="center" wrapText="1"/>
    </xf>
    <xf numFmtId="0" fontId="16" fillId="0" borderId="11" xfId="0" applyFont="1" applyFill="1" applyBorder="1" applyAlignment="1">
      <alignment horizontal="left" vertical="center"/>
    </xf>
    <xf numFmtId="0" fontId="16" fillId="0" borderId="11" xfId="0" applyFont="1" applyFill="1" applyBorder="1" applyAlignment="1">
      <alignment horizontal="left" vertical="center" wrapText="1"/>
    </xf>
    <xf numFmtId="176" fontId="16" fillId="0" borderId="11" xfId="0" applyNumberFormat="1" applyFont="1" applyFill="1" applyBorder="1" applyAlignment="1">
      <alignment horizontal="center" vertical="center" wrapText="1"/>
    </xf>
    <xf numFmtId="0" fontId="7" fillId="0" borderId="11" xfId="0" applyFont="1" applyBorder="1" applyAlignment="1">
      <alignment horizontal="center" vertical="center"/>
    </xf>
    <xf numFmtId="0" fontId="7" fillId="0" borderId="25" xfId="0" applyFont="1" applyBorder="1" applyAlignment="1">
      <alignment horizontal="center" vertical="center" wrapText="1"/>
    </xf>
    <xf numFmtId="0" fontId="15" fillId="0" borderId="11" xfId="0" applyFont="1" applyBorder="1" applyAlignment="1">
      <alignment horizontal="center" vertical="center"/>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17" fillId="0" borderId="0" xfId="0" applyFont="1" applyAlignment="1">
      <alignment vertical="center"/>
    </xf>
    <xf numFmtId="0" fontId="17"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horizontal="right" vertical="center" wrapText="1"/>
    </xf>
    <xf numFmtId="0" fontId="17" fillId="0" borderId="0" xfId="0" applyFont="1" applyAlignment="1">
      <alignment vertical="center" wrapText="1"/>
    </xf>
    <xf numFmtId="0" fontId="18" fillId="0" borderId="0" xfId="0" applyFont="1"/>
    <xf numFmtId="0" fontId="19" fillId="0" borderId="0" xfId="0" applyFont="1" applyAlignment="1">
      <alignment horizontal="center" vertical="center"/>
    </xf>
    <xf numFmtId="0" fontId="19" fillId="0" borderId="0" xfId="0" applyFont="1" applyAlignment="1">
      <alignment horizontal="center" vertical="center" wrapText="1"/>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0"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xf>
    <xf numFmtId="0" fontId="11" fillId="0" borderId="11" xfId="0" applyFont="1" applyBorder="1" applyAlignment="1">
      <alignment horizontal="center" vertical="center"/>
    </xf>
    <xf numFmtId="0" fontId="11" fillId="0" borderId="33" xfId="0" applyFont="1" applyBorder="1" applyAlignment="1">
      <alignment horizontal="center" vertical="center" wrapText="1"/>
    </xf>
    <xf numFmtId="0" fontId="20" fillId="0" borderId="33" xfId="0" applyFont="1" applyBorder="1" applyAlignment="1">
      <alignment horizontal="center" vertical="center"/>
    </xf>
    <xf numFmtId="0" fontId="11" fillId="0" borderId="34" xfId="0" applyFont="1" applyBorder="1" applyAlignment="1">
      <alignment horizontal="center" vertical="center" wrapText="1"/>
    </xf>
    <xf numFmtId="177" fontId="16" fillId="0" borderId="11" xfId="0" applyNumberFormat="1" applyFont="1" applyFill="1" applyBorder="1" applyAlignment="1">
      <alignment horizontal="center" vertical="center" wrapText="1"/>
    </xf>
    <xf numFmtId="0" fontId="7" fillId="0" borderId="25" xfId="0" applyFont="1" applyBorder="1" applyAlignment="1">
      <alignment horizontal="center" vertical="center"/>
    </xf>
    <xf numFmtId="0" fontId="7" fillId="0" borderId="33" xfId="0" applyFont="1" applyBorder="1" applyAlignment="1">
      <alignment horizontal="center" vertical="center"/>
    </xf>
    <xf numFmtId="0" fontId="7" fillId="0" borderId="11" xfId="0" applyFont="1" applyBorder="1" applyAlignment="1">
      <alignment horizontal="center" vertical="center" wrapText="1"/>
    </xf>
    <xf numFmtId="0" fontId="7" fillId="0" borderId="11" xfId="0" applyFont="1" applyFill="1" applyBorder="1" applyAlignment="1">
      <alignment horizontal="center" vertical="center"/>
    </xf>
    <xf numFmtId="0" fontId="7" fillId="0" borderId="11" xfId="0" applyFont="1" applyFill="1" applyBorder="1" applyAlignment="1">
      <alignment horizontal="center" vertical="center" wrapText="1"/>
    </xf>
    <xf numFmtId="0" fontId="15" fillId="0" borderId="11" xfId="0" applyFont="1" applyFill="1" applyBorder="1" applyAlignment="1">
      <alignment horizontal="center" vertical="center"/>
    </xf>
    <xf numFmtId="0" fontId="21" fillId="0" borderId="0" xfId="0" applyFont="1" applyAlignment="1">
      <alignmen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wrapText="1"/>
    </xf>
    <xf numFmtId="0" fontId="21" fillId="0" borderId="0" xfId="0" applyFont="1" applyAlignment="1">
      <alignment vertical="center" wrapText="1"/>
    </xf>
    <xf numFmtId="0" fontId="3" fillId="0" borderId="0" xfId="0" applyFont="1" applyFill="1" applyBorder="1" applyAlignment="1">
      <alignment vertical="center"/>
    </xf>
    <xf numFmtId="0" fontId="22" fillId="0" borderId="0" xfId="0" applyFont="1" applyFill="1" applyBorder="1" applyAlignment="1">
      <alignment vertical="center"/>
    </xf>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23" fillId="0" borderId="11" xfId="0" applyFont="1" applyFill="1" applyBorder="1" applyAlignment="1">
      <alignment horizontal="center" vertical="center"/>
    </xf>
    <xf numFmtId="0" fontId="4" fillId="4" borderId="11" xfId="0" applyFont="1" applyFill="1" applyBorder="1" applyAlignment="1">
      <alignment horizontal="center" vertical="center" wrapText="1"/>
    </xf>
    <xf numFmtId="0" fontId="4" fillId="4" borderId="11" xfId="0" applyFont="1" applyFill="1" applyBorder="1" applyAlignment="1">
      <alignment horizontal="center" vertical="center"/>
    </xf>
    <xf numFmtId="0" fontId="4" fillId="4" borderId="30"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 fillId="4" borderId="11" xfId="0" applyFont="1" applyFill="1" applyBorder="1" applyAlignment="1">
      <alignment vertical="center" wrapText="1"/>
    </xf>
    <xf numFmtId="0" fontId="4" fillId="0" borderId="25" xfId="0" applyFont="1" applyFill="1" applyBorder="1" applyAlignment="1">
      <alignment horizontal="center" vertical="center" wrapText="1"/>
    </xf>
    <xf numFmtId="0" fontId="4" fillId="0" borderId="30" xfId="0" applyFont="1" applyFill="1" applyBorder="1" applyAlignment="1">
      <alignment horizontal="center" vertical="center"/>
    </xf>
    <xf numFmtId="176" fontId="4" fillId="0" borderId="11" xfId="0" applyNumberFormat="1" applyFont="1" applyFill="1" applyBorder="1" applyAlignment="1">
      <alignment horizontal="center" vertical="center" wrapText="1"/>
    </xf>
    <xf numFmtId="178" fontId="4" fillId="0" borderId="30"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4" fillId="0" borderId="25" xfId="0" applyFont="1" applyFill="1" applyBorder="1" applyAlignment="1">
      <alignment horizontal="center" vertical="center"/>
    </xf>
    <xf numFmtId="0" fontId="3" fillId="0" borderId="30" xfId="0" applyFont="1" applyFill="1" applyBorder="1" applyAlignment="1">
      <alignment horizontal="center" vertical="center"/>
    </xf>
    <xf numFmtId="0" fontId="4" fillId="0" borderId="11" xfId="0" applyNumberFormat="1" applyFont="1" applyFill="1" applyBorder="1" applyAlignment="1">
      <alignment horizontal="center" vertical="center"/>
    </xf>
    <xf numFmtId="0" fontId="24" fillId="0" borderId="11"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11" xfId="0" applyNumberFormat="1" applyFont="1" applyFill="1" applyBorder="1" applyAlignment="1">
      <alignment horizontal="center" vertical="center" wrapText="1"/>
    </xf>
    <xf numFmtId="0" fontId="24" fillId="0" borderId="11" xfId="50" applyFont="1" applyFill="1" applyBorder="1" applyAlignment="1" applyProtection="1">
      <alignment horizontal="center" vertical="center" wrapText="1"/>
    </xf>
    <xf numFmtId="0" fontId="25" fillId="0" borderId="11" xfId="50" applyFont="1" applyFill="1" applyBorder="1" applyAlignment="1" applyProtection="1">
      <alignment horizontal="center" vertical="center" wrapText="1"/>
    </xf>
    <xf numFmtId="0" fontId="26" fillId="0" borderId="11" xfId="0" applyFont="1" applyFill="1" applyBorder="1" applyAlignment="1">
      <alignment horizontal="center" vertical="center"/>
    </xf>
    <xf numFmtId="0" fontId="27" fillId="0" borderId="11" xfId="0" applyFont="1" applyFill="1" applyBorder="1" applyAlignment="1">
      <alignment horizontal="center" vertical="center"/>
    </xf>
    <xf numFmtId="0" fontId="28" fillId="0" borderId="11" xfId="50" applyFont="1" applyFill="1" applyBorder="1" applyAlignment="1" applyProtection="1">
      <alignment horizontal="center" vertical="center"/>
    </xf>
    <xf numFmtId="179" fontId="28" fillId="0" borderId="11" xfId="50" applyNumberFormat="1" applyFont="1" applyFill="1" applyBorder="1" applyAlignment="1" applyProtection="1">
      <alignment horizontal="center" vertical="center" wrapText="1"/>
    </xf>
    <xf numFmtId="179" fontId="28" fillId="0" borderId="30" xfId="50" applyNumberFormat="1" applyFont="1" applyFill="1" applyBorder="1" applyAlignment="1" applyProtection="1">
      <alignment horizontal="center" vertical="center" wrapText="1"/>
    </xf>
    <xf numFmtId="179" fontId="28" fillId="0" borderId="31" xfId="50" applyNumberFormat="1" applyFont="1" applyFill="1" applyBorder="1" applyAlignment="1" applyProtection="1">
      <alignment horizontal="center" vertical="center" wrapText="1"/>
    </xf>
    <xf numFmtId="0" fontId="28" fillId="0" borderId="11" xfId="50" applyFont="1" applyFill="1" applyBorder="1" applyAlignment="1" applyProtection="1">
      <alignment horizontal="center" vertical="center" wrapText="1"/>
    </xf>
    <xf numFmtId="0" fontId="29" fillId="0" borderId="11" xfId="50" applyFont="1" applyFill="1" applyBorder="1" applyAlignment="1" applyProtection="1">
      <alignment horizontal="center" vertical="center" wrapText="1"/>
    </xf>
    <xf numFmtId="0" fontId="23" fillId="0" borderId="34" xfId="0" applyFont="1" applyFill="1" applyBorder="1" applyAlignment="1">
      <alignment horizontal="center" vertical="center"/>
    </xf>
    <xf numFmtId="0" fontId="0" fillId="0" borderId="0" xfId="0" applyAlignment="1"/>
    <xf numFmtId="0" fontId="3" fillId="0" borderId="0" xfId="0" applyFont="1" applyFill="1" applyBorder="1" applyAlignment="1" applyProtection="1">
      <alignment vertical="center"/>
      <protection locked="0"/>
    </xf>
    <xf numFmtId="0" fontId="3" fillId="0" borderId="0" xfId="50" applyFont="1" applyFill="1" applyAlignment="1">
      <alignment horizontal="center" vertical="center"/>
      <protection locked="0"/>
    </xf>
    <xf numFmtId="49" fontId="3" fillId="0" borderId="0" xfId="50" applyNumberFormat="1" applyFont="1" applyFill="1" applyAlignment="1">
      <alignment horizontal="center" vertical="center"/>
      <protection locked="0"/>
    </xf>
    <xf numFmtId="0" fontId="3" fillId="0" borderId="0" xfId="50" applyNumberFormat="1" applyFont="1" applyFill="1" applyAlignment="1">
      <alignment horizontal="center" vertical="center"/>
      <protection locked="0"/>
    </xf>
    <xf numFmtId="0" fontId="3" fillId="0" borderId="0" xfId="50" applyFont="1" applyFill="1" applyAlignment="1">
      <alignment vertical="center"/>
      <protection locked="0"/>
    </xf>
    <xf numFmtId="0" fontId="3" fillId="0" borderId="11" xfId="0" applyFont="1" applyFill="1" applyBorder="1" applyAlignment="1" applyProtection="1">
      <alignment horizontal="center" vertical="center"/>
      <protection locked="0"/>
    </xf>
    <xf numFmtId="0" fontId="3" fillId="0" borderId="11" xfId="0" applyNumberFormat="1"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xf>
    <xf numFmtId="49" fontId="3" fillId="0" borderId="11" xfId="50" applyNumberFormat="1" applyFont="1" applyFill="1" applyBorder="1" applyAlignment="1">
      <alignment horizontal="center" vertical="center"/>
      <protection locked="0"/>
    </xf>
    <xf numFmtId="0" fontId="3" fillId="0" borderId="11" xfId="50" applyNumberFormat="1" applyFont="1" applyFill="1" applyBorder="1" applyAlignment="1">
      <alignment horizontal="center" vertical="center"/>
      <protection locked="0"/>
    </xf>
    <xf numFmtId="49" fontId="3" fillId="0" borderId="11" xfId="50" applyNumberFormat="1" applyFont="1" applyFill="1" applyBorder="1" applyAlignment="1">
      <alignment horizontal="center" vertical="center" wrapText="1"/>
      <protection locked="0"/>
    </xf>
    <xf numFmtId="49" fontId="3" fillId="0" borderId="25" xfId="50" applyNumberFormat="1" applyFont="1" applyFill="1" applyBorder="1" applyAlignment="1">
      <alignment horizontal="center" vertical="center"/>
      <protection locked="0"/>
    </xf>
    <xf numFmtId="0" fontId="0" fillId="0" borderId="0" xfId="0" applyNumberFormat="1"/>
    <xf numFmtId="0" fontId="19" fillId="0" borderId="0" xfId="0" applyNumberFormat="1" applyFont="1" applyAlignment="1">
      <alignment horizontal="center" vertical="center"/>
    </xf>
    <xf numFmtId="0" fontId="11" fillId="0" borderId="32" xfId="0" applyNumberFormat="1" applyFont="1" applyBorder="1" applyAlignment="1">
      <alignment horizontal="center" vertical="center" wrapText="1"/>
    </xf>
    <xf numFmtId="0" fontId="11" fillId="0" borderId="11" xfId="0" applyNumberFormat="1" applyFont="1" applyBorder="1" applyAlignment="1">
      <alignment horizontal="center" vertical="center"/>
    </xf>
    <xf numFmtId="177" fontId="7" fillId="0" borderId="11" xfId="0" applyNumberFormat="1" applyFont="1" applyBorder="1" applyAlignment="1">
      <alignment horizontal="center" vertical="center"/>
    </xf>
    <xf numFmtId="0" fontId="7" fillId="0" borderId="11" xfId="0" applyFont="1" applyBorder="1" applyAlignment="1">
      <alignment horizontal="left" vertical="center" wrapText="1"/>
    </xf>
    <xf numFmtId="0" fontId="21" fillId="0" borderId="0" xfId="0" applyNumberFormat="1" applyFont="1" applyAlignment="1">
      <alignment horizontal="right" vertical="center"/>
    </xf>
    <xf numFmtId="0" fontId="21" fillId="0" borderId="0" xfId="0" applyNumberFormat="1" applyFont="1" applyAlignment="1">
      <alignment vertical="center"/>
    </xf>
    <xf numFmtId="0" fontId="21" fillId="0" borderId="0" xfId="0" applyFont="1" applyAlignment="1">
      <alignment horizontal="center" vertical="center" wrapText="1"/>
    </xf>
    <xf numFmtId="0" fontId="16" fillId="5" borderId="11" xfId="0" applyFont="1" applyFill="1" applyBorder="1" applyAlignment="1">
      <alignment horizontal="center" vertical="center"/>
    </xf>
    <xf numFmtId="0" fontId="16" fillId="5" borderId="11" xfId="0" applyNumberFormat="1" applyFont="1" applyFill="1" applyBorder="1" applyAlignment="1">
      <alignment horizontal="center" vertical="center"/>
    </xf>
    <xf numFmtId="0" fontId="16" fillId="5" borderId="11" xfId="0" applyNumberFormat="1" applyFont="1" applyFill="1" applyBorder="1" applyAlignment="1">
      <alignment horizontal="center" vertical="center" wrapText="1"/>
    </xf>
    <xf numFmtId="0" fontId="0" fillId="0" borderId="0" xfId="0" applyAlignment="1">
      <alignment horizontal="center" vertical="center"/>
    </xf>
    <xf numFmtId="0" fontId="16" fillId="5" borderId="11" xfId="0" applyFont="1" applyFill="1" applyBorder="1" applyAlignment="1">
      <alignment horizontal="center" vertical="center" wrapText="1"/>
    </xf>
    <xf numFmtId="180" fontId="16" fillId="0" borderId="11" xfId="0" applyNumberFormat="1" applyFont="1" applyFill="1" applyBorder="1" applyAlignment="1">
      <alignment horizontal="center" vertical="center" wrapText="1"/>
    </xf>
    <xf numFmtId="0" fontId="0" fillId="0" borderId="0" xfId="0" applyFill="1"/>
    <xf numFmtId="0" fontId="30" fillId="6" borderId="11" xfId="0" applyNumberFormat="1" applyFont="1" applyFill="1" applyBorder="1" applyAlignment="1">
      <alignment horizontal="center" vertical="center"/>
    </xf>
    <xf numFmtId="0" fontId="30" fillId="0" borderId="11" xfId="0" applyNumberFormat="1" applyFont="1" applyFill="1" applyBorder="1" applyAlignment="1">
      <alignment horizontal="center" vertical="center"/>
    </xf>
    <xf numFmtId="176" fontId="7" fillId="0" borderId="11" xfId="0" applyNumberFormat="1" applyFont="1" applyBorder="1" applyAlignment="1">
      <alignment horizontal="center" vertical="center"/>
    </xf>
    <xf numFmtId="0" fontId="7" fillId="0" borderId="34" xfId="0" applyFont="1" applyBorder="1" applyAlignment="1">
      <alignment horizontal="center" vertical="center"/>
    </xf>
    <xf numFmtId="0" fontId="30" fillId="6" borderId="11" xfId="0" applyFont="1" applyFill="1" applyBorder="1" applyAlignment="1">
      <alignment horizontal="center" vertical="center"/>
    </xf>
    <xf numFmtId="0" fontId="30" fillId="0" borderId="11" xfId="0" applyFont="1" applyFill="1" applyBorder="1" applyAlignment="1">
      <alignment horizontal="center" vertical="center"/>
    </xf>
    <xf numFmtId="176" fontId="7" fillId="0" borderId="11" xfId="0" applyNumberFormat="1" applyFont="1" applyFill="1" applyBorder="1" applyAlignment="1">
      <alignment horizontal="center" vertical="center"/>
    </xf>
    <xf numFmtId="0" fontId="7" fillId="0" borderId="33" xfId="0"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11" xfId="0" applyNumberFormat="1" applyFont="1" applyFill="1" applyBorder="1" applyAlignment="1">
      <alignment horizontal="left" vertical="center" wrapText="1"/>
    </xf>
    <xf numFmtId="0" fontId="7" fillId="0" borderId="34" xfId="0" applyFont="1" applyBorder="1" applyAlignment="1">
      <alignment horizontal="left" vertical="center" wrapText="1"/>
    </xf>
    <xf numFmtId="0" fontId="32" fillId="0" borderId="35" xfId="0" applyNumberFormat="1" applyFont="1" applyFill="1" applyBorder="1" applyAlignment="1">
      <alignment horizontal="left" vertical="center" wrapText="1"/>
    </xf>
    <xf numFmtId="176" fontId="16" fillId="0" borderId="11" xfId="0" applyNumberFormat="1" applyFont="1" applyFill="1" applyBorder="1" applyAlignment="1">
      <alignment horizontal="center" vertical="center"/>
    </xf>
    <xf numFmtId="0" fontId="7" fillId="0" borderId="11" xfId="0" applyFont="1" applyFill="1" applyBorder="1" applyAlignment="1">
      <alignment horizontal="left" vertical="center" wrapText="1"/>
    </xf>
    <xf numFmtId="0" fontId="0" fillId="5" borderId="0" xfId="0" applyFill="1"/>
    <xf numFmtId="0" fontId="16" fillId="0" borderId="11" xfId="0" applyNumberFormat="1" applyFont="1" applyFill="1" applyBorder="1" applyAlignment="1">
      <alignment horizontal="left" vertical="center" wrapText="1"/>
    </xf>
    <xf numFmtId="0" fontId="7" fillId="0" borderId="25" xfId="0" applyFont="1" applyBorder="1" applyAlignment="1">
      <alignment horizontal="left" vertical="center" wrapText="1"/>
    </xf>
    <xf numFmtId="0" fontId="7" fillId="0" borderId="11" xfId="0" applyNumberFormat="1" applyFont="1" applyFill="1" applyBorder="1" applyAlignment="1">
      <alignment horizontal="center" vertical="center"/>
    </xf>
    <xf numFmtId="0" fontId="7" fillId="0" borderId="33" xfId="0" applyFont="1" applyBorder="1" applyAlignment="1">
      <alignment horizontal="left" vertical="center" wrapText="1"/>
    </xf>
    <xf numFmtId="177" fontId="16" fillId="0" borderId="11" xfId="0" applyNumberFormat="1" applyFont="1" applyFill="1" applyBorder="1" applyAlignment="1">
      <alignment horizontal="center" vertical="center"/>
    </xf>
    <xf numFmtId="176" fontId="16" fillId="5" borderId="11" xfId="0" applyNumberFormat="1" applyFont="1" applyFill="1" applyBorder="1" applyAlignment="1">
      <alignment horizontal="center" vertical="center"/>
    </xf>
    <xf numFmtId="176" fontId="7" fillId="5" borderId="11" xfId="0" applyNumberFormat="1" applyFont="1" applyFill="1" applyBorder="1" applyAlignment="1">
      <alignment horizontal="center" vertical="center"/>
    </xf>
    <xf numFmtId="0" fontId="7" fillId="5" borderId="11" xfId="0" applyNumberFormat="1" applyFont="1" applyFill="1" applyBorder="1" applyAlignment="1">
      <alignment horizontal="center" vertical="center"/>
    </xf>
    <xf numFmtId="0" fontId="7" fillId="5" borderId="11" xfId="0" applyNumberFormat="1" applyFont="1" applyFill="1" applyBorder="1" applyAlignment="1">
      <alignment horizontal="center" vertical="center" wrapText="1"/>
    </xf>
    <xf numFmtId="0" fontId="15" fillId="5" borderId="11" xfId="0" applyFont="1" applyFill="1" applyBorder="1" applyAlignment="1">
      <alignment horizontal="center" vertical="center"/>
    </xf>
    <xf numFmtId="0" fontId="7" fillId="5" borderId="11" xfId="0" applyFont="1" applyFill="1" applyBorder="1" applyAlignment="1">
      <alignment horizontal="center" vertical="center"/>
    </xf>
    <xf numFmtId="0" fontId="16" fillId="0" borderId="25" xfId="0" applyFont="1" applyFill="1" applyBorder="1" applyAlignment="1">
      <alignment horizontal="center" vertical="center" wrapText="1"/>
    </xf>
    <xf numFmtId="0" fontId="15" fillId="0" borderId="25" xfId="0" applyFont="1" applyBorder="1" applyAlignment="1">
      <alignment horizontal="center" vertical="center" wrapText="1"/>
    </xf>
    <xf numFmtId="0" fontId="16" fillId="0" borderId="33" xfId="0" applyFont="1" applyFill="1" applyBorder="1" applyAlignment="1">
      <alignment horizontal="center" vertical="center" wrapText="1"/>
    </xf>
    <xf numFmtId="0" fontId="15" fillId="0" borderId="33" xfId="0" applyFont="1" applyBorder="1" applyAlignment="1">
      <alignment horizontal="center" vertical="center" wrapText="1"/>
    </xf>
    <xf numFmtId="0" fontId="16" fillId="0" borderId="34" xfId="0" applyFont="1" applyFill="1" applyBorder="1" applyAlignment="1">
      <alignment horizontal="center" vertical="center" wrapText="1"/>
    </xf>
    <xf numFmtId="0" fontId="15" fillId="0" borderId="34" xfId="0" applyFont="1" applyBorder="1" applyAlignment="1">
      <alignment horizontal="center" vertical="center" wrapText="1"/>
    </xf>
    <xf numFmtId="0" fontId="16" fillId="7" borderId="11" xfId="0" applyFont="1" applyFill="1" applyBorder="1" applyAlignment="1">
      <alignment horizontal="center" vertical="center"/>
    </xf>
    <xf numFmtId="0" fontId="16" fillId="8" borderId="11" xfId="0" applyFont="1" applyFill="1" applyBorder="1" applyAlignment="1">
      <alignment horizontal="center" vertical="center"/>
    </xf>
    <xf numFmtId="0" fontId="16" fillId="9" borderId="11" xfId="0" applyFont="1" applyFill="1" applyBorder="1" applyAlignment="1">
      <alignment horizontal="center" vertical="center"/>
    </xf>
    <xf numFmtId="177" fontId="16" fillId="5" borderId="11" xfId="0" applyNumberFormat="1"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1" xfId="0" applyFont="1" applyFill="1" applyBorder="1" applyAlignment="1">
      <alignment horizontal="center" vertical="center" wrapText="1"/>
    </xf>
    <xf numFmtId="177" fontId="33" fillId="0" borderId="11" xfId="0" applyNumberFormat="1"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2" xfId="50"/>
  </cellStyles>
  <tableStyles count="0" defaultTableStyle="TableStyleMedium9"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www.wps.cn/officeDocument/2020/cellImage" Target="cellimag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4913;&#27700;&#38605;&#38182;&#21322;&#23707;&#39033;&#30446;&#19977;&#20845;&#26399;&#24635;&#21253;&#24037;&#31243;2025&#24180;9&#26376;&#25307;&#26631;&#35745;&#2101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月招标计划2509"/>
      <sheetName val="污水泵"/>
    </sheetNames>
    <sheetDataSet>
      <sheetData sheetId="0"/>
      <sheetData sheetId="1">
        <row r="28">
          <cell r="J28">
            <v>1408140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37"/>
  <sheetViews>
    <sheetView workbookViewId="0">
      <pane ySplit="4" topLeftCell="A5" activePane="bottomLeft" state="frozen"/>
      <selection/>
      <selection pane="bottomLeft" activeCell="D22" sqref="D22"/>
    </sheetView>
  </sheetViews>
  <sheetFormatPr defaultColWidth="15.125" defaultRowHeight="14.25"/>
  <cols>
    <col min="1" max="1" width="7" customWidth="1"/>
    <col min="2" max="2" width="15.375" customWidth="1"/>
    <col min="3" max="3" width="5.875" customWidth="1"/>
    <col min="4" max="4" width="22.25" customWidth="1"/>
    <col min="5" max="5" width="15" customWidth="1"/>
    <col min="6" max="6" width="13.625" customWidth="1"/>
    <col min="7" max="7" width="16.25" customWidth="1"/>
    <col min="8" max="8" width="9.75" customWidth="1"/>
    <col min="9" max="9" width="26.625" customWidth="1"/>
    <col min="10" max="10" width="16.25" customWidth="1"/>
    <col min="11" max="11" width="39.125" style="47" customWidth="1"/>
    <col min="12" max="12" width="14" customWidth="1"/>
    <col min="13" max="16384" width="15.125" customWidth="1"/>
  </cols>
  <sheetData>
    <row r="2" customFormat="1" ht="26" customHeight="1" spans="1:12">
      <c r="A2" s="93" t="s">
        <v>0</v>
      </c>
      <c r="B2" s="93"/>
      <c r="C2" s="93"/>
      <c r="D2" s="93"/>
      <c r="E2" s="93"/>
      <c r="F2" s="93"/>
      <c r="G2" s="93"/>
      <c r="H2" s="93"/>
      <c r="I2" s="93"/>
      <c r="J2" s="93"/>
      <c r="K2" s="94"/>
      <c r="L2" s="93"/>
    </row>
    <row r="3" s="92" customFormat="1" ht="32" customHeight="1" spans="1:12">
      <c r="A3" s="95" t="s">
        <v>1</v>
      </c>
      <c r="B3" s="96"/>
      <c r="C3" s="97" t="s">
        <v>2</v>
      </c>
      <c r="D3" s="98"/>
      <c r="E3" s="98"/>
      <c r="F3" s="98"/>
      <c r="G3" s="98"/>
      <c r="H3" s="98"/>
      <c r="I3" s="98"/>
      <c r="J3" s="98"/>
      <c r="K3" s="98"/>
      <c r="L3" s="99"/>
    </row>
    <row r="4" s="92" customFormat="1" ht="59" customHeight="1" spans="1:12">
      <c r="A4" s="100" t="s">
        <v>3</v>
      </c>
      <c r="B4" s="100" t="s">
        <v>4</v>
      </c>
      <c r="C4" s="100" t="s">
        <v>5</v>
      </c>
      <c r="D4" s="101" t="s">
        <v>6</v>
      </c>
      <c r="E4" s="101" t="s">
        <v>7</v>
      </c>
      <c r="F4" s="101" t="s">
        <v>8</v>
      </c>
      <c r="G4" s="102" t="s">
        <v>9</v>
      </c>
      <c r="H4" s="100" t="s">
        <v>10</v>
      </c>
      <c r="I4" s="103" t="s">
        <v>11</v>
      </c>
      <c r="J4" s="100" t="s">
        <v>12</v>
      </c>
      <c r="K4" s="102" t="s">
        <v>13</v>
      </c>
      <c r="L4" s="104" t="s">
        <v>14</v>
      </c>
    </row>
    <row r="5" s="92" customFormat="1" ht="30" customHeight="1" spans="1:12">
      <c r="A5" s="70">
        <v>1</v>
      </c>
      <c r="B5" s="180" t="s">
        <v>15</v>
      </c>
      <c r="C5" s="71" t="s">
        <v>16</v>
      </c>
      <c r="D5" s="71" t="s">
        <v>17</v>
      </c>
      <c r="E5" s="105">
        <v>105.234</v>
      </c>
      <c r="F5" s="71">
        <v>30</v>
      </c>
      <c r="G5" s="210" t="s">
        <v>18</v>
      </c>
      <c r="H5" s="71">
        <v>-200</v>
      </c>
      <c r="I5" s="82" t="s">
        <v>19</v>
      </c>
      <c r="J5" s="82" t="s">
        <v>20</v>
      </c>
      <c r="K5" s="108" t="s">
        <v>21</v>
      </c>
      <c r="L5" s="211" t="s">
        <v>22</v>
      </c>
    </row>
    <row r="6" s="92" customFormat="1" ht="30" customHeight="1" spans="1:12">
      <c r="A6" s="70">
        <v>2</v>
      </c>
      <c r="B6" s="209" t="s">
        <v>15</v>
      </c>
      <c r="C6" s="71" t="s">
        <v>16</v>
      </c>
      <c r="D6" s="71" t="s">
        <v>23</v>
      </c>
      <c r="E6" s="105">
        <v>213.355</v>
      </c>
      <c r="F6" s="71">
        <v>80</v>
      </c>
      <c r="G6" s="212"/>
      <c r="H6" s="71">
        <v>-150</v>
      </c>
      <c r="I6" s="82" t="s">
        <v>19</v>
      </c>
      <c r="J6" s="82" t="s">
        <v>20</v>
      </c>
      <c r="K6" s="108" t="s">
        <v>21</v>
      </c>
      <c r="L6" s="213"/>
    </row>
    <row r="7" s="92" customFormat="1" ht="30" customHeight="1" spans="1:12">
      <c r="A7" s="70">
        <v>3</v>
      </c>
      <c r="B7" s="180" t="s">
        <v>15</v>
      </c>
      <c r="C7" s="71" t="s">
        <v>16</v>
      </c>
      <c r="D7" s="71" t="s">
        <v>24</v>
      </c>
      <c r="E7" s="105">
        <v>108.967</v>
      </c>
      <c r="F7" s="71">
        <v>10</v>
      </c>
      <c r="G7" s="212"/>
      <c r="H7" s="71">
        <v>-150</v>
      </c>
      <c r="I7" s="82" t="s">
        <v>19</v>
      </c>
      <c r="J7" s="82" t="s">
        <v>20</v>
      </c>
      <c r="K7" s="108" t="s">
        <v>21</v>
      </c>
      <c r="L7" s="213"/>
    </row>
    <row r="8" s="92" customFormat="1" ht="30" customHeight="1" spans="1:12">
      <c r="A8" s="70">
        <v>4</v>
      </c>
      <c r="B8" s="180" t="s">
        <v>15</v>
      </c>
      <c r="C8" s="71" t="s">
        <v>16</v>
      </c>
      <c r="D8" s="71" t="s">
        <v>25</v>
      </c>
      <c r="E8" s="105">
        <v>735.769</v>
      </c>
      <c r="F8" s="71">
        <v>10</v>
      </c>
      <c r="G8" s="212"/>
      <c r="H8" s="71">
        <v>110</v>
      </c>
      <c r="I8" s="82" t="s">
        <v>19</v>
      </c>
      <c r="J8" s="82" t="s">
        <v>20</v>
      </c>
      <c r="K8" s="108" t="s">
        <v>21</v>
      </c>
      <c r="L8" s="213"/>
    </row>
    <row r="9" s="92" customFormat="1" ht="30" customHeight="1" spans="1:12">
      <c r="A9" s="70">
        <v>5</v>
      </c>
      <c r="B9" s="180" t="s">
        <v>15</v>
      </c>
      <c r="C9" s="71" t="s">
        <v>16</v>
      </c>
      <c r="D9" s="71" t="s">
        <v>26</v>
      </c>
      <c r="E9" s="105">
        <v>1644.49</v>
      </c>
      <c r="F9" s="71">
        <v>1000</v>
      </c>
      <c r="G9" s="212"/>
      <c r="H9" s="71">
        <v>110</v>
      </c>
      <c r="I9" s="82" t="s">
        <v>19</v>
      </c>
      <c r="J9" s="82" t="s">
        <v>20</v>
      </c>
      <c r="K9" s="108" t="s">
        <v>21</v>
      </c>
      <c r="L9" s="213"/>
    </row>
    <row r="10" s="92" customFormat="1" ht="30" customHeight="1" spans="1:12">
      <c r="A10" s="70">
        <v>6</v>
      </c>
      <c r="B10" s="180" t="s">
        <v>15</v>
      </c>
      <c r="C10" s="71" t="s">
        <v>16</v>
      </c>
      <c r="D10" s="71" t="s">
        <v>27</v>
      </c>
      <c r="E10" s="105">
        <v>738.956</v>
      </c>
      <c r="F10" s="71">
        <v>200</v>
      </c>
      <c r="G10" s="212"/>
      <c r="H10" s="71">
        <v>110</v>
      </c>
      <c r="I10" s="82" t="s">
        <v>19</v>
      </c>
      <c r="J10" s="82" t="s">
        <v>20</v>
      </c>
      <c r="K10" s="108" t="s">
        <v>21</v>
      </c>
      <c r="L10" s="213"/>
    </row>
    <row r="11" s="92" customFormat="1" ht="30" customHeight="1" spans="1:12">
      <c r="A11" s="70">
        <v>7</v>
      </c>
      <c r="B11" s="180" t="s">
        <v>15</v>
      </c>
      <c r="C11" s="71" t="s">
        <v>16</v>
      </c>
      <c r="D11" s="71" t="s">
        <v>28</v>
      </c>
      <c r="E11" s="105">
        <v>4765.991</v>
      </c>
      <c r="F11" s="71">
        <v>730</v>
      </c>
      <c r="G11" s="212"/>
      <c r="H11" s="71">
        <v>110</v>
      </c>
      <c r="I11" s="82" t="s">
        <v>19</v>
      </c>
      <c r="J11" s="82" t="s">
        <v>20</v>
      </c>
      <c r="K11" s="108" t="s">
        <v>21</v>
      </c>
      <c r="L11" s="213"/>
    </row>
    <row r="12" s="92" customFormat="1" ht="30" customHeight="1" spans="1:12">
      <c r="A12" s="70">
        <v>8</v>
      </c>
      <c r="B12" s="180" t="s">
        <v>15</v>
      </c>
      <c r="C12" s="71" t="s">
        <v>16</v>
      </c>
      <c r="D12" s="71" t="s">
        <v>29</v>
      </c>
      <c r="E12" s="105">
        <v>1228.964</v>
      </c>
      <c r="F12" s="71">
        <v>200</v>
      </c>
      <c r="G12" s="212"/>
      <c r="H12" s="71">
        <v>110</v>
      </c>
      <c r="I12" s="82" t="s">
        <v>19</v>
      </c>
      <c r="J12" s="82" t="s">
        <v>20</v>
      </c>
      <c r="K12" s="108" t="s">
        <v>21</v>
      </c>
      <c r="L12" s="213"/>
    </row>
    <row r="13" s="92" customFormat="1" ht="30" customHeight="1" spans="1:12">
      <c r="A13" s="70">
        <v>9</v>
      </c>
      <c r="B13" s="180" t="s">
        <v>15</v>
      </c>
      <c r="C13" s="71" t="s">
        <v>16</v>
      </c>
      <c r="D13" s="71" t="s">
        <v>30</v>
      </c>
      <c r="E13" s="105">
        <v>868.291</v>
      </c>
      <c r="F13" s="71">
        <v>300</v>
      </c>
      <c r="G13" s="212"/>
      <c r="H13" s="71">
        <v>110</v>
      </c>
      <c r="I13" s="82" t="s">
        <v>19</v>
      </c>
      <c r="J13" s="82" t="s">
        <v>20</v>
      </c>
      <c r="K13" s="108" t="s">
        <v>21</v>
      </c>
      <c r="L13" s="213"/>
    </row>
    <row r="14" s="92" customFormat="1" ht="30" customHeight="1" spans="1:12">
      <c r="A14" s="70">
        <v>10</v>
      </c>
      <c r="B14" s="180" t="s">
        <v>15</v>
      </c>
      <c r="C14" s="71" t="s">
        <v>16</v>
      </c>
      <c r="D14" s="71" t="s">
        <v>31</v>
      </c>
      <c r="E14" s="105">
        <v>839.964</v>
      </c>
      <c r="F14" s="71">
        <v>200</v>
      </c>
      <c r="G14" s="212"/>
      <c r="H14" s="71">
        <v>110</v>
      </c>
      <c r="I14" s="82" t="s">
        <v>19</v>
      </c>
      <c r="J14" s="82" t="s">
        <v>20</v>
      </c>
      <c r="K14" s="108" t="s">
        <v>21</v>
      </c>
      <c r="L14" s="213"/>
    </row>
    <row r="15" s="92" customFormat="1" ht="30" customHeight="1" spans="1:12">
      <c r="A15" s="70">
        <v>11</v>
      </c>
      <c r="B15" s="180" t="s">
        <v>15</v>
      </c>
      <c r="C15" s="71" t="s">
        <v>16</v>
      </c>
      <c r="D15" s="71" t="s">
        <v>32</v>
      </c>
      <c r="E15" s="105">
        <v>813.354</v>
      </c>
      <c r="F15" s="71">
        <v>200</v>
      </c>
      <c r="G15" s="212"/>
      <c r="H15" s="71">
        <v>110</v>
      </c>
      <c r="I15" s="82" t="s">
        <v>19</v>
      </c>
      <c r="J15" s="82" t="s">
        <v>20</v>
      </c>
      <c r="K15" s="108" t="s">
        <v>21</v>
      </c>
      <c r="L15" s="213"/>
    </row>
    <row r="16" s="92" customFormat="1" ht="30" customHeight="1" spans="1:12">
      <c r="A16" s="70">
        <v>12</v>
      </c>
      <c r="B16" s="180" t="s">
        <v>15</v>
      </c>
      <c r="C16" s="71" t="s">
        <v>16</v>
      </c>
      <c r="D16" s="71" t="s">
        <v>33</v>
      </c>
      <c r="E16" s="105">
        <v>1208.159</v>
      </c>
      <c r="F16" s="71">
        <v>600</v>
      </c>
      <c r="G16" s="212"/>
      <c r="H16" s="71">
        <v>110</v>
      </c>
      <c r="I16" s="82" t="s">
        <v>19</v>
      </c>
      <c r="J16" s="82" t="s">
        <v>20</v>
      </c>
      <c r="K16" s="108" t="s">
        <v>21</v>
      </c>
      <c r="L16" s="213"/>
    </row>
    <row r="17" ht="30" customHeight="1" spans="1:12">
      <c r="A17" s="70">
        <v>13</v>
      </c>
      <c r="B17" s="176" t="s">
        <v>15</v>
      </c>
      <c r="C17" s="71" t="s">
        <v>16</v>
      </c>
      <c r="D17" s="71" t="s">
        <v>34</v>
      </c>
      <c r="E17" s="105">
        <v>3020.492</v>
      </c>
      <c r="F17" s="71">
        <v>1520</v>
      </c>
      <c r="G17" s="212"/>
      <c r="H17" s="70">
        <v>110</v>
      </c>
      <c r="I17" s="82" t="s">
        <v>19</v>
      </c>
      <c r="J17" s="82" t="s">
        <v>20</v>
      </c>
      <c r="K17" s="108" t="s">
        <v>21</v>
      </c>
      <c r="L17" s="213"/>
    </row>
    <row r="18" ht="30" customHeight="1" spans="1:12">
      <c r="A18" s="70">
        <v>14</v>
      </c>
      <c r="B18" s="176" t="s">
        <v>15</v>
      </c>
      <c r="C18" s="110" t="s">
        <v>16</v>
      </c>
      <c r="D18" s="71" t="s">
        <v>35</v>
      </c>
      <c r="E18" s="105">
        <v>25.854</v>
      </c>
      <c r="F18" s="71">
        <v>10</v>
      </c>
      <c r="G18" s="212"/>
      <c r="H18" s="70">
        <v>110</v>
      </c>
      <c r="I18" s="82" t="s">
        <v>19</v>
      </c>
      <c r="J18" s="82" t="s">
        <v>20</v>
      </c>
      <c r="K18" s="108" t="s">
        <v>21</v>
      </c>
      <c r="L18" s="213"/>
    </row>
    <row r="19" ht="30" customHeight="1" spans="1:12">
      <c r="A19" s="70">
        <v>15</v>
      </c>
      <c r="B19" s="176" t="s">
        <v>15</v>
      </c>
      <c r="C19" s="110" t="s">
        <v>16</v>
      </c>
      <c r="D19" s="71" t="s">
        <v>36</v>
      </c>
      <c r="E19" s="105">
        <v>40.7919999999994</v>
      </c>
      <c r="F19" s="71">
        <v>10</v>
      </c>
      <c r="G19" s="214"/>
      <c r="H19" s="70">
        <v>110</v>
      </c>
      <c r="I19" s="82" t="s">
        <v>19</v>
      </c>
      <c r="J19" s="82" t="s">
        <v>20</v>
      </c>
      <c r="K19" s="108" t="s">
        <v>21</v>
      </c>
      <c r="L19" s="215"/>
    </row>
    <row r="20" ht="30" customHeight="1" spans="1:12">
      <c r="A20" s="70">
        <v>20</v>
      </c>
      <c r="B20" s="216" t="s">
        <v>37</v>
      </c>
      <c r="C20" s="70" t="s">
        <v>38</v>
      </c>
      <c r="D20" s="71" t="s">
        <v>39</v>
      </c>
      <c r="E20" s="105">
        <v>29738.18</v>
      </c>
      <c r="F20" s="71">
        <v>20000</v>
      </c>
      <c r="G20" s="70">
        <v>2.1</v>
      </c>
      <c r="H20" s="70">
        <v>1.15</v>
      </c>
      <c r="I20" s="82"/>
      <c r="J20" s="82" t="s">
        <v>40</v>
      </c>
      <c r="K20" s="108" t="s">
        <v>41</v>
      </c>
      <c r="L20" s="84"/>
    </row>
    <row r="21" ht="30" customHeight="1" spans="1:12">
      <c r="A21" s="70">
        <v>21</v>
      </c>
      <c r="B21" s="216" t="s">
        <v>37</v>
      </c>
      <c r="C21" s="70" t="s">
        <v>38</v>
      </c>
      <c r="D21" s="71" t="s">
        <v>42</v>
      </c>
      <c r="E21" s="105">
        <v>79422.53</v>
      </c>
      <c r="F21" s="71">
        <v>50000</v>
      </c>
      <c r="G21" s="70">
        <v>1.5</v>
      </c>
      <c r="H21" s="70">
        <v>0.8</v>
      </c>
      <c r="I21" s="82"/>
      <c r="J21" s="82" t="s">
        <v>40</v>
      </c>
      <c r="K21" s="108" t="s">
        <v>41</v>
      </c>
      <c r="L21" s="84"/>
    </row>
    <row r="22" ht="30" customHeight="1" spans="1:12">
      <c r="A22" s="70">
        <v>22</v>
      </c>
      <c r="B22" s="216" t="s">
        <v>43</v>
      </c>
      <c r="C22" s="70" t="s">
        <v>38</v>
      </c>
      <c r="D22" s="71">
        <v>20</v>
      </c>
      <c r="E22" s="105">
        <v>8411.31</v>
      </c>
      <c r="F22" s="71">
        <v>8000</v>
      </c>
      <c r="G22" s="70">
        <v>3.2</v>
      </c>
      <c r="H22" s="70">
        <v>3</v>
      </c>
      <c r="I22" s="82"/>
      <c r="J22" s="82" t="s">
        <v>40</v>
      </c>
      <c r="K22" s="108" t="s">
        <v>41</v>
      </c>
      <c r="L22" s="84"/>
    </row>
    <row r="23" ht="30" customHeight="1" spans="1:12">
      <c r="A23" s="70">
        <v>23</v>
      </c>
      <c r="B23" s="216" t="s">
        <v>43</v>
      </c>
      <c r="C23" s="70" t="s">
        <v>38</v>
      </c>
      <c r="D23" s="71">
        <v>25</v>
      </c>
      <c r="E23" s="105">
        <v>13265.96</v>
      </c>
      <c r="F23" s="71">
        <v>8000</v>
      </c>
      <c r="G23" s="70">
        <v>4.4</v>
      </c>
      <c r="H23" s="70">
        <v>4.5</v>
      </c>
      <c r="I23" s="82"/>
      <c r="J23" s="82" t="s">
        <v>40</v>
      </c>
      <c r="K23" s="108" t="s">
        <v>41</v>
      </c>
      <c r="L23" s="84"/>
    </row>
    <row r="24" ht="30" customHeight="1" spans="1:12">
      <c r="A24" s="70">
        <v>24</v>
      </c>
      <c r="B24" s="216" t="s">
        <v>43</v>
      </c>
      <c r="C24" s="70" t="s">
        <v>38</v>
      </c>
      <c r="D24" s="71">
        <v>32</v>
      </c>
      <c r="E24" s="105">
        <v>9523.41</v>
      </c>
      <c r="F24" s="71">
        <v>8000</v>
      </c>
      <c r="G24" s="70">
        <v>7.14</v>
      </c>
      <c r="H24" s="70">
        <v>7</v>
      </c>
      <c r="I24" s="82"/>
      <c r="J24" s="82" t="s">
        <v>40</v>
      </c>
      <c r="K24" s="108" t="s">
        <v>41</v>
      </c>
      <c r="L24" s="84"/>
    </row>
    <row r="25" ht="30" customHeight="1" spans="1:12">
      <c r="A25" s="70">
        <v>25</v>
      </c>
      <c r="B25" s="216" t="s">
        <v>44</v>
      </c>
      <c r="C25" s="70" t="s">
        <v>38</v>
      </c>
      <c r="D25" s="71">
        <v>20</v>
      </c>
      <c r="E25" s="105">
        <v>9021.67</v>
      </c>
      <c r="F25" s="71">
        <v>8000</v>
      </c>
      <c r="G25" s="70">
        <v>2.66</v>
      </c>
      <c r="H25" s="70">
        <v>2</v>
      </c>
      <c r="I25" s="82"/>
      <c r="J25" s="82" t="s">
        <v>40</v>
      </c>
      <c r="K25" s="108" t="s">
        <v>41</v>
      </c>
      <c r="L25" s="84"/>
    </row>
    <row r="26" ht="30" customHeight="1" spans="1:12">
      <c r="A26" s="70">
        <v>26</v>
      </c>
      <c r="B26" s="216" t="s">
        <v>44</v>
      </c>
      <c r="C26" s="70" t="s">
        <v>38</v>
      </c>
      <c r="D26" s="71">
        <v>25</v>
      </c>
      <c r="E26" s="105">
        <v>14217.05</v>
      </c>
      <c r="F26" s="71">
        <v>8000</v>
      </c>
      <c r="G26" s="70">
        <v>3.47</v>
      </c>
      <c r="H26" s="70">
        <v>3</v>
      </c>
      <c r="I26" s="82"/>
      <c r="J26" s="82" t="s">
        <v>40</v>
      </c>
      <c r="K26" s="108" t="s">
        <v>41</v>
      </c>
      <c r="L26" s="84"/>
    </row>
    <row r="27" ht="30" customHeight="1" spans="1:12">
      <c r="A27" s="70">
        <v>27</v>
      </c>
      <c r="B27" s="216" t="s">
        <v>44</v>
      </c>
      <c r="C27" s="70" t="s">
        <v>38</v>
      </c>
      <c r="D27" s="71">
        <v>32</v>
      </c>
      <c r="E27" s="105">
        <v>10083.31</v>
      </c>
      <c r="F27" s="71">
        <v>8000</v>
      </c>
      <c r="G27" s="70">
        <v>5.27</v>
      </c>
      <c r="H27" s="70">
        <v>4.6</v>
      </c>
      <c r="I27" s="82"/>
      <c r="J27" s="82" t="s">
        <v>40</v>
      </c>
      <c r="K27" s="108" t="s">
        <v>41</v>
      </c>
      <c r="L27" s="84"/>
    </row>
    <row r="28" ht="30" customHeight="1" spans="1:12">
      <c r="A28" s="70">
        <v>28</v>
      </c>
      <c r="B28" s="216" t="s">
        <v>45</v>
      </c>
      <c r="C28" s="70" t="s">
        <v>38</v>
      </c>
      <c r="D28" s="71">
        <v>110</v>
      </c>
      <c r="E28" s="105">
        <v>6216.82</v>
      </c>
      <c r="F28" s="71">
        <v>5000</v>
      </c>
      <c r="G28" s="70">
        <v>24</v>
      </c>
      <c r="H28" s="70">
        <v>13.5</v>
      </c>
      <c r="I28" s="82"/>
      <c r="J28" s="82" t="s">
        <v>40</v>
      </c>
      <c r="K28" s="108" t="s">
        <v>41</v>
      </c>
      <c r="L28" s="84"/>
    </row>
    <row r="29" ht="30" customHeight="1" spans="1:12">
      <c r="A29" s="70">
        <v>29</v>
      </c>
      <c r="B29" s="216" t="s">
        <v>45</v>
      </c>
      <c r="C29" s="70" t="s">
        <v>38</v>
      </c>
      <c r="D29" s="71">
        <v>75</v>
      </c>
      <c r="E29" s="105">
        <v>4751.78</v>
      </c>
      <c r="F29" s="71">
        <v>3000</v>
      </c>
      <c r="G29" s="70">
        <v>11.7</v>
      </c>
      <c r="H29" s="70">
        <v>8.9</v>
      </c>
      <c r="I29" s="82"/>
      <c r="J29" s="82" t="s">
        <v>40</v>
      </c>
      <c r="K29" s="108" t="s">
        <v>41</v>
      </c>
      <c r="L29" s="84"/>
    </row>
    <row r="30" ht="30" customHeight="1" spans="1:12">
      <c r="A30" s="70">
        <v>30</v>
      </c>
      <c r="B30" s="216" t="s">
        <v>45</v>
      </c>
      <c r="C30" s="70" t="s">
        <v>38</v>
      </c>
      <c r="D30" s="71">
        <v>50</v>
      </c>
      <c r="E30" s="105">
        <v>2594.34</v>
      </c>
      <c r="F30" s="71">
        <v>2000</v>
      </c>
      <c r="G30" s="70">
        <v>7</v>
      </c>
      <c r="H30" s="70">
        <v>5.7</v>
      </c>
      <c r="I30" s="82"/>
      <c r="J30" s="82" t="s">
        <v>40</v>
      </c>
      <c r="K30" s="108" t="s">
        <v>41</v>
      </c>
      <c r="L30" s="84"/>
    </row>
    <row r="31" ht="30" customHeight="1" spans="1:12">
      <c r="A31" s="70">
        <v>31</v>
      </c>
      <c r="B31" s="216" t="s">
        <v>45</v>
      </c>
      <c r="C31" s="70" t="s">
        <v>38</v>
      </c>
      <c r="D31" s="71">
        <v>32</v>
      </c>
      <c r="E31" s="105">
        <v>1545.53</v>
      </c>
      <c r="F31" s="71">
        <v>1000</v>
      </c>
      <c r="G31" s="70">
        <v>5.1</v>
      </c>
      <c r="H31" s="70">
        <v>3.8</v>
      </c>
      <c r="I31" s="82"/>
      <c r="J31" s="82" t="s">
        <v>40</v>
      </c>
      <c r="K31" s="108" t="s">
        <v>41</v>
      </c>
      <c r="L31" s="84"/>
    </row>
    <row r="32" ht="30" customHeight="1" spans="1:12">
      <c r="A32" s="70">
        <v>32</v>
      </c>
      <c r="B32" s="216" t="s">
        <v>46</v>
      </c>
      <c r="C32" s="70" t="s">
        <v>38</v>
      </c>
      <c r="D32" s="71">
        <v>100</v>
      </c>
      <c r="E32" s="105">
        <v>4685.79</v>
      </c>
      <c r="F32" s="71">
        <v>3000</v>
      </c>
      <c r="G32" s="70">
        <v>25</v>
      </c>
      <c r="H32" s="70">
        <v>25</v>
      </c>
      <c r="I32" s="82"/>
      <c r="J32" s="82" t="s">
        <v>40</v>
      </c>
      <c r="K32" s="108" t="s">
        <v>41</v>
      </c>
      <c r="L32" s="84"/>
    </row>
    <row r="33" ht="30" customHeight="1" spans="1:12">
      <c r="A33" s="70">
        <v>33</v>
      </c>
      <c r="B33" s="216" t="s">
        <v>47</v>
      </c>
      <c r="C33" s="70" t="s">
        <v>38</v>
      </c>
      <c r="D33" s="71">
        <v>100</v>
      </c>
      <c r="E33" s="105">
        <v>3835.11</v>
      </c>
      <c r="F33" s="71">
        <v>3000</v>
      </c>
      <c r="G33" s="70">
        <v>15.4</v>
      </c>
      <c r="H33" s="70">
        <v>15.4</v>
      </c>
      <c r="I33" s="82"/>
      <c r="J33" s="82" t="s">
        <v>40</v>
      </c>
      <c r="K33" s="108" t="s">
        <v>41</v>
      </c>
      <c r="L33" s="84"/>
    </row>
    <row r="34" ht="30" customHeight="1" spans="1:12">
      <c r="A34" s="70">
        <v>34</v>
      </c>
      <c r="B34" s="216" t="s">
        <v>47</v>
      </c>
      <c r="C34" s="70" t="s">
        <v>38</v>
      </c>
      <c r="D34" s="71">
        <v>75</v>
      </c>
      <c r="E34" s="105">
        <v>1308.11</v>
      </c>
      <c r="F34" s="71">
        <v>1000</v>
      </c>
      <c r="G34" s="70">
        <v>9.5</v>
      </c>
      <c r="H34" s="70">
        <v>9.5</v>
      </c>
      <c r="I34" s="82"/>
      <c r="J34" s="82" t="s">
        <v>40</v>
      </c>
      <c r="K34" s="108" t="s">
        <v>41</v>
      </c>
      <c r="L34" s="84"/>
    </row>
    <row r="35" ht="30" customHeight="1" spans="1:12">
      <c r="A35" s="70">
        <v>35</v>
      </c>
      <c r="B35" s="216" t="s">
        <v>47</v>
      </c>
      <c r="C35" s="70" t="s">
        <v>38</v>
      </c>
      <c r="D35" s="71">
        <v>50</v>
      </c>
      <c r="E35" s="105">
        <v>3612.07</v>
      </c>
      <c r="F35" s="71">
        <v>3000</v>
      </c>
      <c r="G35" s="70">
        <v>6</v>
      </c>
      <c r="H35" s="70">
        <v>6</v>
      </c>
      <c r="I35" s="82"/>
      <c r="J35" s="82" t="s">
        <v>40</v>
      </c>
      <c r="K35" s="108" t="s">
        <v>41</v>
      </c>
      <c r="L35" s="84"/>
    </row>
    <row r="36" ht="30" customHeight="1" spans="1:12">
      <c r="A36" s="70">
        <v>16</v>
      </c>
      <c r="B36" s="176" t="s">
        <v>48</v>
      </c>
      <c r="C36" s="70" t="s">
        <v>49</v>
      </c>
      <c r="D36" s="71" t="s">
        <v>50</v>
      </c>
      <c r="E36" s="105">
        <v>36903.77</v>
      </c>
      <c r="F36" s="71">
        <v>23400</v>
      </c>
      <c r="G36" s="70">
        <v>4.1</v>
      </c>
      <c r="H36" s="70">
        <v>3.77</v>
      </c>
      <c r="I36" s="82"/>
      <c r="J36" s="82" t="s">
        <v>40</v>
      </c>
      <c r="K36" s="108" t="s">
        <v>41</v>
      </c>
      <c r="L36" s="84"/>
    </row>
    <row r="37" ht="30" customHeight="1" spans="1:12">
      <c r="A37" s="70">
        <v>17</v>
      </c>
      <c r="B37" s="176" t="s">
        <v>48</v>
      </c>
      <c r="C37" s="70" t="s">
        <v>49</v>
      </c>
      <c r="D37" s="71" t="s">
        <v>51</v>
      </c>
      <c r="E37" s="105">
        <v>26823.59</v>
      </c>
      <c r="F37" s="71">
        <v>15600</v>
      </c>
      <c r="G37" s="70">
        <v>5.6</v>
      </c>
      <c r="H37" s="70">
        <v>4.79</v>
      </c>
      <c r="I37" s="82"/>
      <c r="J37" s="82" t="s">
        <v>40</v>
      </c>
      <c r="K37" s="108" t="s">
        <v>41</v>
      </c>
      <c r="L37" s="84"/>
    </row>
    <row r="38" ht="30" customHeight="1" spans="1:12">
      <c r="A38" s="70">
        <v>18</v>
      </c>
      <c r="B38" s="176" t="s">
        <v>48</v>
      </c>
      <c r="C38" s="70" t="s">
        <v>49</v>
      </c>
      <c r="D38" s="71" t="s">
        <v>52</v>
      </c>
      <c r="E38" s="105">
        <v>15581.91</v>
      </c>
      <c r="F38" s="71">
        <v>7800</v>
      </c>
      <c r="G38" s="70">
        <v>7.2</v>
      </c>
      <c r="H38" s="70">
        <v>6.31</v>
      </c>
      <c r="I38" s="82"/>
      <c r="J38" s="82" t="s">
        <v>40</v>
      </c>
      <c r="K38" s="108" t="s">
        <v>41</v>
      </c>
      <c r="L38" s="84"/>
    </row>
    <row r="39" ht="30" customHeight="1" spans="1:12">
      <c r="A39" s="70">
        <v>19</v>
      </c>
      <c r="B39" s="176" t="s">
        <v>48</v>
      </c>
      <c r="C39" s="70" t="s">
        <v>49</v>
      </c>
      <c r="D39" s="71" t="s">
        <v>53</v>
      </c>
      <c r="E39" s="105">
        <v>13404.13</v>
      </c>
      <c r="F39" s="71">
        <v>7800</v>
      </c>
      <c r="G39" s="70">
        <v>9</v>
      </c>
      <c r="H39" s="70">
        <v>7.38</v>
      </c>
      <c r="I39" s="82"/>
      <c r="J39" s="82" t="s">
        <v>40</v>
      </c>
      <c r="K39" s="108" t="s">
        <v>41</v>
      </c>
      <c r="L39" s="84"/>
    </row>
    <row r="40" ht="30" customHeight="1" spans="1:12">
      <c r="A40" s="70">
        <v>36</v>
      </c>
      <c r="B40" s="176" t="s">
        <v>54</v>
      </c>
      <c r="C40" s="70" t="s">
        <v>38</v>
      </c>
      <c r="D40" s="71" t="s">
        <v>55</v>
      </c>
      <c r="E40" s="105">
        <v>3203.51</v>
      </c>
      <c r="F40" s="71">
        <v>2000</v>
      </c>
      <c r="G40" s="70">
        <v>69.5</v>
      </c>
      <c r="H40" s="70">
        <v>62.2</v>
      </c>
      <c r="I40" s="82"/>
      <c r="J40" s="82" t="s">
        <v>40</v>
      </c>
      <c r="K40" s="108" t="s">
        <v>41</v>
      </c>
      <c r="L40" s="84"/>
    </row>
    <row r="41" ht="30" customHeight="1" spans="1:12">
      <c r="A41" s="70">
        <v>37</v>
      </c>
      <c r="B41" s="176" t="s">
        <v>56</v>
      </c>
      <c r="C41" s="70" t="s">
        <v>38</v>
      </c>
      <c r="D41" s="71" t="s">
        <v>57</v>
      </c>
      <c r="E41" s="105">
        <v>3440.06</v>
      </c>
      <c r="F41" s="71">
        <v>2000</v>
      </c>
      <c r="G41" s="70">
        <v>51.07</v>
      </c>
      <c r="H41" s="70">
        <v>40</v>
      </c>
      <c r="I41" s="82"/>
      <c r="J41" s="82" t="s">
        <v>40</v>
      </c>
      <c r="K41" s="108" t="s">
        <v>41</v>
      </c>
      <c r="L41" s="84"/>
    </row>
    <row r="42" ht="30" customHeight="1" spans="1:12">
      <c r="A42" s="70">
        <v>38</v>
      </c>
      <c r="B42" s="176" t="s">
        <v>56</v>
      </c>
      <c r="C42" s="70" t="s">
        <v>38</v>
      </c>
      <c r="D42" s="71" t="s">
        <v>58</v>
      </c>
      <c r="E42" s="105">
        <v>936.55</v>
      </c>
      <c r="F42" s="71">
        <v>500</v>
      </c>
      <c r="G42" s="70">
        <v>41.62</v>
      </c>
      <c r="H42" s="70">
        <v>32.1</v>
      </c>
      <c r="I42" s="82"/>
      <c r="J42" s="82" t="s">
        <v>40</v>
      </c>
      <c r="K42" s="108" t="s">
        <v>41</v>
      </c>
      <c r="L42" s="84"/>
    </row>
    <row r="43" ht="30" customHeight="1" spans="1:12">
      <c r="A43" s="70">
        <v>39</v>
      </c>
      <c r="B43" s="176" t="s">
        <v>56</v>
      </c>
      <c r="C43" s="70" t="s">
        <v>38</v>
      </c>
      <c r="D43" s="71" t="s">
        <v>59</v>
      </c>
      <c r="E43" s="105">
        <v>594.51</v>
      </c>
      <c r="F43" s="71">
        <v>400</v>
      </c>
      <c r="G43" s="70">
        <v>30.96</v>
      </c>
      <c r="H43" s="70">
        <v>23.7</v>
      </c>
      <c r="I43" s="82"/>
      <c r="J43" s="82" t="s">
        <v>40</v>
      </c>
      <c r="K43" s="108" t="s">
        <v>41</v>
      </c>
      <c r="L43" s="84"/>
    </row>
    <row r="44" ht="30" customHeight="1" spans="1:12">
      <c r="A44" s="70">
        <v>40</v>
      </c>
      <c r="B44" s="176" t="s">
        <v>56</v>
      </c>
      <c r="C44" s="70" t="s">
        <v>38</v>
      </c>
      <c r="D44" s="71" t="s">
        <v>60</v>
      </c>
      <c r="E44" s="105">
        <v>557.08</v>
      </c>
      <c r="F44" s="71">
        <v>300</v>
      </c>
      <c r="G44" s="70">
        <v>24.48</v>
      </c>
      <c r="H44" s="70">
        <v>18.7</v>
      </c>
      <c r="I44" s="82"/>
      <c r="J44" s="82" t="s">
        <v>40</v>
      </c>
      <c r="K44" s="108" t="s">
        <v>41</v>
      </c>
      <c r="L44" s="84"/>
    </row>
    <row r="45" ht="30" customHeight="1" spans="1:12">
      <c r="A45" s="70">
        <v>41</v>
      </c>
      <c r="B45" s="176" t="s">
        <v>56</v>
      </c>
      <c r="C45" s="70" t="s">
        <v>38</v>
      </c>
      <c r="D45" s="71" t="s">
        <v>61</v>
      </c>
      <c r="E45" s="105">
        <v>329.15</v>
      </c>
      <c r="F45" s="71">
        <v>200</v>
      </c>
      <c r="G45" s="70">
        <v>10.97</v>
      </c>
      <c r="H45" s="70">
        <v>8.5</v>
      </c>
      <c r="I45" s="82"/>
      <c r="J45" s="82" t="s">
        <v>40</v>
      </c>
      <c r="K45" s="108" t="s">
        <v>41</v>
      </c>
      <c r="L45" s="84"/>
    </row>
    <row r="46" ht="30" customHeight="1" spans="1:12">
      <c r="A46" s="70">
        <v>42</v>
      </c>
      <c r="B46" s="176" t="s">
        <v>62</v>
      </c>
      <c r="C46" s="70" t="s">
        <v>38</v>
      </c>
      <c r="D46" s="71" t="s">
        <v>59</v>
      </c>
      <c r="E46" s="105">
        <v>1488.39</v>
      </c>
      <c r="F46" s="71">
        <v>1000</v>
      </c>
      <c r="G46" s="70">
        <v>36.3</v>
      </c>
      <c r="H46" s="70">
        <v>36.3</v>
      </c>
      <c r="I46" s="82"/>
      <c r="J46" s="82" t="s">
        <v>40</v>
      </c>
      <c r="K46" s="108" t="s">
        <v>41</v>
      </c>
      <c r="L46" s="84"/>
    </row>
    <row r="47" ht="30" customHeight="1" spans="1:12">
      <c r="A47" s="70">
        <v>43</v>
      </c>
      <c r="B47" s="176" t="s">
        <v>62</v>
      </c>
      <c r="C47" s="70" t="s">
        <v>38</v>
      </c>
      <c r="D47" s="71" t="s">
        <v>60</v>
      </c>
      <c r="E47" s="105">
        <v>366.92</v>
      </c>
      <c r="F47" s="71">
        <v>300</v>
      </c>
      <c r="G47" s="70">
        <v>29</v>
      </c>
      <c r="H47" s="70">
        <v>29</v>
      </c>
      <c r="I47" s="82"/>
      <c r="J47" s="82" t="s">
        <v>40</v>
      </c>
      <c r="K47" s="108" t="s">
        <v>41</v>
      </c>
      <c r="L47" s="84"/>
    </row>
    <row r="48" ht="30" customHeight="1" spans="1:12">
      <c r="A48" s="70">
        <v>44</v>
      </c>
      <c r="B48" s="176" t="s">
        <v>62</v>
      </c>
      <c r="C48" s="70" t="s">
        <v>38</v>
      </c>
      <c r="D48" s="71" t="s">
        <v>63</v>
      </c>
      <c r="E48" s="105">
        <v>306.85</v>
      </c>
      <c r="F48" s="71">
        <v>200</v>
      </c>
      <c r="G48" s="70">
        <v>24.2</v>
      </c>
      <c r="H48" s="70">
        <v>24.2</v>
      </c>
      <c r="I48" s="82"/>
      <c r="J48" s="82" t="s">
        <v>40</v>
      </c>
      <c r="K48" s="108" t="s">
        <v>41</v>
      </c>
      <c r="L48" s="84"/>
    </row>
    <row r="49" ht="30" customHeight="1" spans="1:12">
      <c r="A49" s="70">
        <v>45</v>
      </c>
      <c r="B49" s="176" t="s">
        <v>62</v>
      </c>
      <c r="C49" s="70" t="s">
        <v>38</v>
      </c>
      <c r="D49" s="71" t="s">
        <v>64</v>
      </c>
      <c r="E49" s="105">
        <v>128.23</v>
      </c>
      <c r="F49" s="71">
        <v>100</v>
      </c>
      <c r="G49" s="70">
        <v>10.9</v>
      </c>
      <c r="H49" s="70">
        <v>10.9</v>
      </c>
      <c r="I49" s="82"/>
      <c r="J49" s="82" t="s">
        <v>40</v>
      </c>
      <c r="K49" s="108" t="s">
        <v>41</v>
      </c>
      <c r="L49" s="84"/>
    </row>
    <row r="50" ht="30" customHeight="1" spans="1:12">
      <c r="A50" s="70">
        <v>118</v>
      </c>
      <c r="B50" s="176" t="s">
        <v>65</v>
      </c>
      <c r="C50" s="70" t="s">
        <v>49</v>
      </c>
      <c r="D50" s="71" t="s">
        <v>66</v>
      </c>
      <c r="E50" s="105">
        <v>1283.98</v>
      </c>
      <c r="F50" s="71">
        <v>800</v>
      </c>
      <c r="G50" s="70">
        <v>42</v>
      </c>
      <c r="H50" s="70">
        <v>35</v>
      </c>
      <c r="I50" s="82"/>
      <c r="J50" s="82" t="s">
        <v>67</v>
      </c>
      <c r="K50" s="108" t="s">
        <v>41</v>
      </c>
      <c r="L50" s="84"/>
    </row>
    <row r="51" ht="30" customHeight="1" spans="1:12">
      <c r="A51" s="70">
        <v>119</v>
      </c>
      <c r="B51" s="176" t="s">
        <v>65</v>
      </c>
      <c r="C51" s="70" t="s">
        <v>49</v>
      </c>
      <c r="D51" s="71" t="s">
        <v>68</v>
      </c>
      <c r="E51" s="105">
        <v>1573.16</v>
      </c>
      <c r="F51" s="71">
        <v>800</v>
      </c>
      <c r="G51" s="70">
        <v>13</v>
      </c>
      <c r="H51" s="70">
        <v>12.5</v>
      </c>
      <c r="I51" s="82"/>
      <c r="J51" s="82" t="s">
        <v>67</v>
      </c>
      <c r="K51" s="108" t="s">
        <v>41</v>
      </c>
      <c r="L51" s="84"/>
    </row>
    <row r="52" ht="30" customHeight="1" spans="1:12">
      <c r="A52" s="70">
        <v>111</v>
      </c>
      <c r="B52" s="176" t="s">
        <v>69</v>
      </c>
      <c r="C52" s="70" t="s">
        <v>49</v>
      </c>
      <c r="D52" s="71" t="s">
        <v>59</v>
      </c>
      <c r="E52" s="105">
        <v>4487.93</v>
      </c>
      <c r="F52" s="71">
        <v>3000</v>
      </c>
      <c r="G52" s="70">
        <v>44.68</v>
      </c>
      <c r="H52" s="70">
        <v>42</v>
      </c>
      <c r="I52" s="82"/>
      <c r="J52" s="82" t="s">
        <v>67</v>
      </c>
      <c r="K52" s="108" t="s">
        <v>41</v>
      </c>
      <c r="L52" s="84"/>
    </row>
    <row r="53" ht="30" customHeight="1" spans="1:12">
      <c r="A53" s="70">
        <v>112</v>
      </c>
      <c r="B53" s="176" t="s">
        <v>70</v>
      </c>
      <c r="C53" s="70" t="s">
        <v>49</v>
      </c>
      <c r="D53" s="71" t="s">
        <v>55</v>
      </c>
      <c r="E53" s="105">
        <v>4373.27</v>
      </c>
      <c r="F53" s="71">
        <v>3000</v>
      </c>
      <c r="G53" s="70">
        <v>69.5</v>
      </c>
      <c r="H53" s="70">
        <v>75</v>
      </c>
      <c r="I53" s="82"/>
      <c r="J53" s="82" t="s">
        <v>67</v>
      </c>
      <c r="K53" s="108" t="s">
        <v>41</v>
      </c>
      <c r="L53" s="84"/>
    </row>
    <row r="54" ht="30" customHeight="1" spans="1:12">
      <c r="A54" s="70">
        <v>113</v>
      </c>
      <c r="B54" s="176" t="s">
        <v>70</v>
      </c>
      <c r="C54" s="70" t="s">
        <v>49</v>
      </c>
      <c r="D54" s="71" t="s">
        <v>60</v>
      </c>
      <c r="E54" s="105">
        <v>4608.69</v>
      </c>
      <c r="F54" s="71">
        <v>3000</v>
      </c>
      <c r="G54" s="70">
        <v>24.48</v>
      </c>
      <c r="H54" s="70">
        <v>28</v>
      </c>
      <c r="I54" s="82"/>
      <c r="J54" s="82" t="s">
        <v>67</v>
      </c>
      <c r="K54" s="108" t="s">
        <v>41</v>
      </c>
      <c r="L54" s="84"/>
    </row>
    <row r="55" ht="30" customHeight="1" spans="1:12">
      <c r="A55" s="70">
        <v>114</v>
      </c>
      <c r="B55" s="176" t="s">
        <v>70</v>
      </c>
      <c r="C55" s="70" t="s">
        <v>49</v>
      </c>
      <c r="D55" s="71" t="s">
        <v>63</v>
      </c>
      <c r="E55" s="105">
        <v>4730.72</v>
      </c>
      <c r="F55" s="71">
        <v>3000</v>
      </c>
      <c r="G55" s="70">
        <v>18.97</v>
      </c>
      <c r="H55" s="70">
        <v>24</v>
      </c>
      <c r="I55" s="82"/>
      <c r="J55" s="82" t="s">
        <v>67</v>
      </c>
      <c r="K55" s="108" t="s">
        <v>41</v>
      </c>
      <c r="L55" s="84"/>
    </row>
    <row r="56" ht="30" customHeight="1" spans="1:12">
      <c r="A56" s="70">
        <v>115</v>
      </c>
      <c r="B56" s="176" t="s">
        <v>71</v>
      </c>
      <c r="C56" s="70" t="s">
        <v>49</v>
      </c>
      <c r="D56" s="71" t="s">
        <v>72</v>
      </c>
      <c r="E56" s="105">
        <v>4462.1</v>
      </c>
      <c r="F56" s="71">
        <v>3000</v>
      </c>
      <c r="G56" s="70">
        <v>16</v>
      </c>
      <c r="H56" s="70">
        <v>16</v>
      </c>
      <c r="I56" s="82"/>
      <c r="J56" s="82" t="s">
        <v>67</v>
      </c>
      <c r="K56" s="108" t="s">
        <v>41</v>
      </c>
      <c r="L56" s="84"/>
    </row>
    <row r="57" ht="30" customHeight="1" spans="1:12">
      <c r="A57" s="70">
        <v>46</v>
      </c>
      <c r="B57" s="217" t="s">
        <v>73</v>
      </c>
      <c r="C57" s="70" t="s">
        <v>38</v>
      </c>
      <c r="D57" s="71">
        <v>20</v>
      </c>
      <c r="E57" s="105">
        <v>384785.83</v>
      </c>
      <c r="F57" s="71">
        <v>200000</v>
      </c>
      <c r="G57" s="70">
        <v>3.5</v>
      </c>
      <c r="H57" s="70">
        <v>1.9</v>
      </c>
      <c r="I57" s="82"/>
      <c r="J57" s="82" t="s">
        <v>40</v>
      </c>
      <c r="K57" s="108" t="s">
        <v>41</v>
      </c>
      <c r="L57" s="84"/>
    </row>
    <row r="58" ht="30" customHeight="1" spans="1:12">
      <c r="A58" s="70">
        <v>47</v>
      </c>
      <c r="B58" s="217" t="s">
        <v>73</v>
      </c>
      <c r="C58" s="70" t="s">
        <v>38</v>
      </c>
      <c r="D58" s="71">
        <v>32</v>
      </c>
      <c r="E58" s="105">
        <v>3702.57</v>
      </c>
      <c r="F58" s="71">
        <v>3000</v>
      </c>
      <c r="G58" s="70">
        <v>5.5</v>
      </c>
      <c r="H58" s="70">
        <v>5.5</v>
      </c>
      <c r="I58" s="82"/>
      <c r="J58" s="82" t="s">
        <v>40</v>
      </c>
      <c r="K58" s="108" t="s">
        <v>41</v>
      </c>
      <c r="L58" s="84"/>
    </row>
    <row r="59" ht="30" customHeight="1" spans="1:12">
      <c r="A59" s="70">
        <v>48</v>
      </c>
      <c r="B59" s="176" t="s">
        <v>74</v>
      </c>
      <c r="C59" s="70" t="s">
        <v>75</v>
      </c>
      <c r="D59" s="71" t="s">
        <v>76</v>
      </c>
      <c r="E59" s="105">
        <v>628.66</v>
      </c>
      <c r="F59" s="71">
        <v>600</v>
      </c>
      <c r="G59" s="70">
        <v>230</v>
      </c>
      <c r="H59" s="70">
        <v>220</v>
      </c>
      <c r="I59" s="82"/>
      <c r="J59" s="82" t="s">
        <v>77</v>
      </c>
      <c r="K59" s="108" t="s">
        <v>41</v>
      </c>
      <c r="L59" s="84"/>
    </row>
    <row r="60" ht="30" customHeight="1" spans="1:12">
      <c r="A60" s="70">
        <v>49</v>
      </c>
      <c r="B60" s="176" t="s">
        <v>78</v>
      </c>
      <c r="C60" s="70" t="s">
        <v>75</v>
      </c>
      <c r="D60" s="71" t="s">
        <v>76</v>
      </c>
      <c r="E60" s="105">
        <v>2525.06</v>
      </c>
      <c r="F60" s="71">
        <v>2400</v>
      </c>
      <c r="G60" s="70">
        <v>235</v>
      </c>
      <c r="H60" s="70">
        <v>225</v>
      </c>
      <c r="I60" s="82"/>
      <c r="J60" s="82" t="s">
        <v>77</v>
      </c>
      <c r="K60" s="108" t="s">
        <v>41</v>
      </c>
      <c r="L60" s="84"/>
    </row>
    <row r="61" ht="30" customHeight="1" spans="1:12">
      <c r="A61" s="70">
        <v>74</v>
      </c>
      <c r="B61" s="218" t="s">
        <v>79</v>
      </c>
      <c r="C61" s="70" t="s">
        <v>80</v>
      </c>
      <c r="D61" s="71" t="s">
        <v>81</v>
      </c>
      <c r="E61" s="71">
        <v>7413</v>
      </c>
      <c r="F61" s="71">
        <v>5000</v>
      </c>
      <c r="G61" s="70">
        <v>2.5</v>
      </c>
      <c r="H61" s="70">
        <v>1.4</v>
      </c>
      <c r="I61" s="82"/>
      <c r="J61" s="82" t="s">
        <v>67</v>
      </c>
      <c r="K61" s="108" t="s">
        <v>41</v>
      </c>
      <c r="L61" s="84"/>
    </row>
    <row r="62" ht="30" customHeight="1" spans="1:12">
      <c r="A62" s="70">
        <v>75</v>
      </c>
      <c r="B62" s="218" t="s">
        <v>79</v>
      </c>
      <c r="C62" s="70" t="s">
        <v>80</v>
      </c>
      <c r="D62" s="71" t="s">
        <v>82</v>
      </c>
      <c r="E62" s="71">
        <v>5642</v>
      </c>
      <c r="F62" s="71">
        <v>5000</v>
      </c>
      <c r="G62" s="70">
        <v>2.5</v>
      </c>
      <c r="H62" s="70">
        <v>1.8</v>
      </c>
      <c r="I62" s="82"/>
      <c r="J62" s="82" t="s">
        <v>67</v>
      </c>
      <c r="K62" s="108" t="s">
        <v>41</v>
      </c>
      <c r="L62" s="84"/>
    </row>
    <row r="63" ht="30" customHeight="1" spans="1:12">
      <c r="A63" s="70">
        <v>76</v>
      </c>
      <c r="B63" s="218" t="s">
        <v>79</v>
      </c>
      <c r="C63" s="70" t="s">
        <v>80</v>
      </c>
      <c r="D63" s="71" t="s">
        <v>83</v>
      </c>
      <c r="E63" s="71">
        <v>5977</v>
      </c>
      <c r="F63" s="71">
        <v>3000</v>
      </c>
      <c r="G63" s="70">
        <v>2.5</v>
      </c>
      <c r="H63" s="70">
        <v>1.85</v>
      </c>
      <c r="I63" s="82"/>
      <c r="J63" s="82" t="s">
        <v>67</v>
      </c>
      <c r="K63" s="108" t="s">
        <v>41</v>
      </c>
      <c r="L63" s="84"/>
    </row>
    <row r="64" ht="30" customHeight="1" spans="1:12">
      <c r="A64" s="70">
        <v>77</v>
      </c>
      <c r="B64" s="218" t="s">
        <v>79</v>
      </c>
      <c r="C64" s="70" t="s">
        <v>80</v>
      </c>
      <c r="D64" s="71" t="s">
        <v>84</v>
      </c>
      <c r="E64" s="71">
        <v>5422</v>
      </c>
      <c r="F64" s="71">
        <v>3000</v>
      </c>
      <c r="G64" s="70">
        <v>2.5</v>
      </c>
      <c r="H64" s="70">
        <v>2.7</v>
      </c>
      <c r="I64" s="82"/>
      <c r="J64" s="82" t="s">
        <v>67</v>
      </c>
      <c r="K64" s="108" t="s">
        <v>41</v>
      </c>
      <c r="L64" s="84"/>
    </row>
    <row r="65" ht="30" customHeight="1" spans="1:12">
      <c r="A65" s="70">
        <v>78</v>
      </c>
      <c r="B65" s="218" t="s">
        <v>85</v>
      </c>
      <c r="C65" s="70" t="s">
        <v>80</v>
      </c>
      <c r="D65" s="71" t="s">
        <v>86</v>
      </c>
      <c r="E65" s="71">
        <v>3226</v>
      </c>
      <c r="F65" s="71">
        <v>2000</v>
      </c>
      <c r="G65" s="70">
        <v>2.5</v>
      </c>
      <c r="H65" s="70">
        <v>2.4</v>
      </c>
      <c r="I65" s="82"/>
      <c r="J65" s="82" t="s">
        <v>67</v>
      </c>
      <c r="K65" s="108" t="s">
        <v>41</v>
      </c>
      <c r="L65" s="84"/>
    </row>
    <row r="66" ht="30" customHeight="1" spans="1:12">
      <c r="A66" s="70">
        <v>79</v>
      </c>
      <c r="B66" s="218" t="s">
        <v>85</v>
      </c>
      <c r="C66" s="70" t="s">
        <v>80</v>
      </c>
      <c r="D66" s="71" t="s">
        <v>87</v>
      </c>
      <c r="E66" s="71">
        <v>3564</v>
      </c>
      <c r="F66" s="71">
        <v>2000</v>
      </c>
      <c r="G66" s="70">
        <v>2.5</v>
      </c>
      <c r="H66" s="70">
        <v>3</v>
      </c>
      <c r="I66" s="82"/>
      <c r="J66" s="82" t="s">
        <v>67</v>
      </c>
      <c r="K66" s="108" t="s">
        <v>41</v>
      </c>
      <c r="L66" s="84"/>
    </row>
    <row r="67" ht="30" customHeight="1" spans="1:12">
      <c r="A67" s="70">
        <v>80</v>
      </c>
      <c r="B67" s="218" t="s">
        <v>85</v>
      </c>
      <c r="C67" s="70" t="s">
        <v>80</v>
      </c>
      <c r="D67" s="71" t="s">
        <v>88</v>
      </c>
      <c r="E67" s="71">
        <v>4117</v>
      </c>
      <c r="F67" s="71">
        <v>3000</v>
      </c>
      <c r="G67" s="70">
        <v>2.5</v>
      </c>
      <c r="H67" s="70">
        <v>2.3</v>
      </c>
      <c r="I67" s="82"/>
      <c r="J67" s="82" t="s">
        <v>67</v>
      </c>
      <c r="K67" s="108" t="s">
        <v>41</v>
      </c>
      <c r="L67" s="84"/>
    </row>
    <row r="68" ht="30" customHeight="1" spans="1:12">
      <c r="A68" s="70">
        <v>81</v>
      </c>
      <c r="B68" s="218" t="s">
        <v>85</v>
      </c>
      <c r="C68" s="70" t="s">
        <v>80</v>
      </c>
      <c r="D68" s="71" t="s">
        <v>89</v>
      </c>
      <c r="E68" s="71">
        <v>3040</v>
      </c>
      <c r="F68" s="71">
        <v>3000</v>
      </c>
      <c r="G68" s="70">
        <v>2.5</v>
      </c>
      <c r="H68" s="70">
        <v>3</v>
      </c>
      <c r="I68" s="82"/>
      <c r="J68" s="82" t="s">
        <v>67</v>
      </c>
      <c r="K68" s="108" t="s">
        <v>41</v>
      </c>
      <c r="L68" s="84"/>
    </row>
    <row r="69" ht="30" customHeight="1" spans="1:12">
      <c r="A69" s="70">
        <v>82</v>
      </c>
      <c r="B69" s="218" t="s">
        <v>85</v>
      </c>
      <c r="C69" s="70" t="s">
        <v>80</v>
      </c>
      <c r="D69" s="71" t="s">
        <v>90</v>
      </c>
      <c r="E69" s="71">
        <v>5198</v>
      </c>
      <c r="F69" s="71">
        <v>3000</v>
      </c>
      <c r="G69" s="70">
        <v>2.5</v>
      </c>
      <c r="H69" s="70">
        <v>2.9</v>
      </c>
      <c r="I69" s="82"/>
      <c r="J69" s="82" t="s">
        <v>67</v>
      </c>
      <c r="K69" s="108" t="s">
        <v>41</v>
      </c>
      <c r="L69" s="84"/>
    </row>
    <row r="70" ht="30" customHeight="1" spans="1:12">
      <c r="A70" s="70">
        <v>50</v>
      </c>
      <c r="B70" s="218" t="s">
        <v>91</v>
      </c>
      <c r="C70" s="70" t="s">
        <v>92</v>
      </c>
      <c r="D70" s="71" t="s">
        <v>93</v>
      </c>
      <c r="E70" s="71">
        <v>574</v>
      </c>
      <c r="F70" s="71">
        <v>400</v>
      </c>
      <c r="G70" s="70">
        <v>1.1</v>
      </c>
      <c r="H70" s="70">
        <v>1.1</v>
      </c>
      <c r="I70" s="82"/>
      <c r="J70" s="82" t="s">
        <v>94</v>
      </c>
      <c r="K70" s="108" t="s">
        <v>41</v>
      </c>
      <c r="L70" s="84"/>
    </row>
    <row r="71" ht="30" customHeight="1" spans="1:12">
      <c r="A71" s="70">
        <v>51</v>
      </c>
      <c r="B71" s="218" t="s">
        <v>91</v>
      </c>
      <c r="C71" s="70" t="s">
        <v>92</v>
      </c>
      <c r="D71" s="71" t="s">
        <v>95</v>
      </c>
      <c r="E71" s="71">
        <v>662</v>
      </c>
      <c r="F71" s="71">
        <v>500</v>
      </c>
      <c r="G71" s="70">
        <v>1.2</v>
      </c>
      <c r="H71" s="70">
        <v>1.2</v>
      </c>
      <c r="I71" s="82"/>
      <c r="J71" s="82" t="s">
        <v>94</v>
      </c>
      <c r="K71" s="108" t="s">
        <v>41</v>
      </c>
      <c r="L71" s="84"/>
    </row>
    <row r="72" ht="30" customHeight="1" spans="1:12">
      <c r="A72" s="70">
        <v>52</v>
      </c>
      <c r="B72" s="218" t="s">
        <v>91</v>
      </c>
      <c r="C72" s="70" t="s">
        <v>92</v>
      </c>
      <c r="D72" s="71" t="s">
        <v>96</v>
      </c>
      <c r="E72" s="71">
        <v>232</v>
      </c>
      <c r="F72" s="71">
        <v>150</v>
      </c>
      <c r="G72" s="70">
        <v>1.35</v>
      </c>
      <c r="H72" s="70">
        <v>1.35</v>
      </c>
      <c r="I72" s="82"/>
      <c r="J72" s="82" t="s">
        <v>94</v>
      </c>
      <c r="K72" s="108" t="s">
        <v>41</v>
      </c>
      <c r="L72" s="84"/>
    </row>
    <row r="73" ht="30" customHeight="1" spans="1:12">
      <c r="A73" s="70">
        <v>53</v>
      </c>
      <c r="B73" s="218" t="s">
        <v>97</v>
      </c>
      <c r="C73" s="70" t="s">
        <v>92</v>
      </c>
      <c r="D73" s="71"/>
      <c r="E73" s="71">
        <v>431</v>
      </c>
      <c r="F73" s="71">
        <v>220</v>
      </c>
      <c r="G73" s="70">
        <v>1.8</v>
      </c>
      <c r="H73" s="70">
        <v>1.8</v>
      </c>
      <c r="I73" s="82"/>
      <c r="J73" s="82" t="s">
        <v>94</v>
      </c>
      <c r="K73" s="108" t="s">
        <v>41</v>
      </c>
      <c r="L73" s="84"/>
    </row>
    <row r="74" ht="30" customHeight="1" spans="1:12">
      <c r="A74" s="70">
        <v>54</v>
      </c>
      <c r="B74" s="218" t="s">
        <v>98</v>
      </c>
      <c r="C74" s="70" t="s">
        <v>92</v>
      </c>
      <c r="D74" s="71"/>
      <c r="E74" s="71">
        <v>885</v>
      </c>
      <c r="F74" s="71">
        <v>700</v>
      </c>
      <c r="G74" s="70">
        <v>1.4</v>
      </c>
      <c r="H74" s="70">
        <v>1.4</v>
      </c>
      <c r="I74" s="82"/>
      <c r="J74" s="82" t="s">
        <v>94</v>
      </c>
      <c r="K74" s="108" t="s">
        <v>41</v>
      </c>
      <c r="L74" s="84"/>
    </row>
    <row r="75" ht="30" customHeight="1" spans="1:12">
      <c r="A75" s="70">
        <v>55</v>
      </c>
      <c r="B75" s="218" t="s">
        <v>99</v>
      </c>
      <c r="C75" s="70" t="s">
        <v>92</v>
      </c>
      <c r="D75" s="71"/>
      <c r="E75" s="71">
        <v>1286</v>
      </c>
      <c r="F75" s="71">
        <v>800</v>
      </c>
      <c r="G75" s="70">
        <v>1.25</v>
      </c>
      <c r="H75" s="70">
        <v>1.25</v>
      </c>
      <c r="I75" s="82"/>
      <c r="J75" s="82" t="s">
        <v>94</v>
      </c>
      <c r="K75" s="108" t="s">
        <v>41</v>
      </c>
      <c r="L75" s="84"/>
    </row>
    <row r="76" ht="30" customHeight="1" spans="1:12">
      <c r="A76" s="70">
        <v>56</v>
      </c>
      <c r="B76" s="218" t="s">
        <v>100</v>
      </c>
      <c r="C76" s="70" t="s">
        <v>101</v>
      </c>
      <c r="D76" s="71"/>
      <c r="E76" s="71">
        <v>1424</v>
      </c>
      <c r="F76" s="71">
        <v>1000</v>
      </c>
      <c r="G76" s="70">
        <v>0.6</v>
      </c>
      <c r="H76" s="70">
        <v>0.6</v>
      </c>
      <c r="I76" s="82"/>
      <c r="J76" s="82" t="s">
        <v>94</v>
      </c>
      <c r="K76" s="108" t="s">
        <v>41</v>
      </c>
      <c r="L76" s="84"/>
    </row>
    <row r="77" ht="30" customHeight="1" spans="1:12">
      <c r="A77" s="70">
        <v>60</v>
      </c>
      <c r="B77" s="218" t="s">
        <v>102</v>
      </c>
      <c r="C77" s="70" t="s">
        <v>103</v>
      </c>
      <c r="D77" s="71" t="s">
        <v>104</v>
      </c>
      <c r="E77" s="71">
        <v>3405</v>
      </c>
      <c r="F77" s="71">
        <v>2000</v>
      </c>
      <c r="G77" s="70">
        <v>1.2</v>
      </c>
      <c r="H77" s="70">
        <v>1</v>
      </c>
      <c r="I77" s="82"/>
      <c r="J77" s="82" t="s">
        <v>67</v>
      </c>
      <c r="K77" s="108" t="s">
        <v>41</v>
      </c>
      <c r="L77" s="84"/>
    </row>
    <row r="78" ht="30" customHeight="1" spans="1:12">
      <c r="A78" s="70">
        <v>61</v>
      </c>
      <c r="B78" s="218" t="s">
        <v>105</v>
      </c>
      <c r="C78" s="70" t="s">
        <v>106</v>
      </c>
      <c r="D78" s="71"/>
      <c r="E78" s="71">
        <v>365</v>
      </c>
      <c r="F78" s="71">
        <v>200</v>
      </c>
      <c r="G78" s="70">
        <v>800</v>
      </c>
      <c r="H78" s="70">
        <v>800</v>
      </c>
      <c r="I78" s="82"/>
      <c r="J78" s="82" t="s">
        <v>67</v>
      </c>
      <c r="K78" s="108" t="s">
        <v>41</v>
      </c>
      <c r="L78" s="84"/>
    </row>
    <row r="79" ht="30" customHeight="1" spans="1:12">
      <c r="A79" s="70">
        <v>62</v>
      </c>
      <c r="B79" s="218" t="s">
        <v>107</v>
      </c>
      <c r="C79" s="70" t="s">
        <v>49</v>
      </c>
      <c r="D79" s="71" t="s">
        <v>108</v>
      </c>
      <c r="E79" s="105">
        <v>2166</v>
      </c>
      <c r="F79" s="71">
        <v>2000</v>
      </c>
      <c r="G79" s="70">
        <v>25</v>
      </c>
      <c r="H79" s="70">
        <v>35.5</v>
      </c>
      <c r="I79" s="82" t="s">
        <v>109</v>
      </c>
      <c r="J79" s="82" t="s">
        <v>67</v>
      </c>
      <c r="K79" s="108" t="s">
        <v>41</v>
      </c>
      <c r="L79" s="84"/>
    </row>
    <row r="80" ht="30" customHeight="1" spans="1:12">
      <c r="A80" s="70">
        <v>63</v>
      </c>
      <c r="B80" s="70" t="s">
        <v>110</v>
      </c>
      <c r="C80" s="70" t="s">
        <v>101</v>
      </c>
      <c r="D80" s="71" t="s">
        <v>111</v>
      </c>
      <c r="E80" s="71">
        <v>342</v>
      </c>
      <c r="F80" s="71">
        <v>200</v>
      </c>
      <c r="G80" s="70">
        <v>1.2</v>
      </c>
      <c r="H80" s="70">
        <v>1.2</v>
      </c>
      <c r="I80" s="82" t="s">
        <v>112</v>
      </c>
      <c r="J80" s="82" t="s">
        <v>67</v>
      </c>
      <c r="K80" s="108" t="s">
        <v>41</v>
      </c>
      <c r="L80" s="84"/>
    </row>
    <row r="81" ht="30" customHeight="1" spans="1:12">
      <c r="A81" s="70">
        <v>64</v>
      </c>
      <c r="B81" s="70" t="s">
        <v>110</v>
      </c>
      <c r="C81" s="70" t="s">
        <v>101</v>
      </c>
      <c r="D81" s="71">
        <v>800</v>
      </c>
      <c r="E81" s="71">
        <v>294</v>
      </c>
      <c r="F81" s="71">
        <v>200</v>
      </c>
      <c r="G81" s="70">
        <v>13</v>
      </c>
      <c r="H81" s="70">
        <v>13</v>
      </c>
      <c r="I81" s="82" t="s">
        <v>112</v>
      </c>
      <c r="J81" s="82" t="s">
        <v>67</v>
      </c>
      <c r="K81" s="108" t="s">
        <v>41</v>
      </c>
      <c r="L81" s="84"/>
    </row>
    <row r="82" ht="30" customHeight="1" spans="1:12">
      <c r="A82" s="70">
        <v>65</v>
      </c>
      <c r="B82" s="70" t="s">
        <v>110</v>
      </c>
      <c r="C82" s="70" t="s">
        <v>101</v>
      </c>
      <c r="D82" s="71">
        <v>100</v>
      </c>
      <c r="E82" s="71">
        <v>322</v>
      </c>
      <c r="F82" s="71">
        <v>200</v>
      </c>
      <c r="G82" s="70">
        <v>17.48</v>
      </c>
      <c r="H82" s="70">
        <v>17.48</v>
      </c>
      <c r="I82" s="82" t="s">
        <v>112</v>
      </c>
      <c r="J82" s="82" t="s">
        <v>67</v>
      </c>
      <c r="K82" s="108" t="s">
        <v>41</v>
      </c>
      <c r="L82" s="84"/>
    </row>
    <row r="83" ht="30" customHeight="1" spans="1:12">
      <c r="A83" s="70">
        <v>57</v>
      </c>
      <c r="B83" s="70" t="s">
        <v>113</v>
      </c>
      <c r="C83" s="70" t="s">
        <v>106</v>
      </c>
      <c r="D83" s="71" t="s">
        <v>114</v>
      </c>
      <c r="E83" s="71">
        <v>2653</v>
      </c>
      <c r="F83" s="71">
        <v>2000</v>
      </c>
      <c r="G83" s="70">
        <v>20</v>
      </c>
      <c r="H83" s="70">
        <v>20</v>
      </c>
      <c r="I83" s="82" t="s">
        <v>115</v>
      </c>
      <c r="J83" s="82" t="s">
        <v>67</v>
      </c>
      <c r="K83" s="108" t="s">
        <v>41</v>
      </c>
      <c r="L83" s="84"/>
    </row>
    <row r="84" ht="30" customHeight="1" spans="1:12">
      <c r="A84" s="70">
        <v>58</v>
      </c>
      <c r="B84" s="70" t="s">
        <v>113</v>
      </c>
      <c r="C84" s="70" t="s">
        <v>106</v>
      </c>
      <c r="D84" s="71" t="s">
        <v>116</v>
      </c>
      <c r="E84" s="71">
        <v>2110</v>
      </c>
      <c r="F84" s="71">
        <v>1500</v>
      </c>
      <c r="G84" s="70">
        <v>14.5</v>
      </c>
      <c r="H84" s="70">
        <v>14.5</v>
      </c>
      <c r="I84" s="82" t="s">
        <v>115</v>
      </c>
      <c r="J84" s="82" t="s">
        <v>67</v>
      </c>
      <c r="K84" s="108" t="s">
        <v>41</v>
      </c>
      <c r="L84" s="84"/>
    </row>
    <row r="85" ht="30" customHeight="1" spans="1:12">
      <c r="A85" s="70">
        <v>59</v>
      </c>
      <c r="B85" s="70" t="s">
        <v>117</v>
      </c>
      <c r="C85" s="70" t="s">
        <v>118</v>
      </c>
      <c r="D85" s="71" t="s">
        <v>119</v>
      </c>
      <c r="E85" s="71">
        <v>3705</v>
      </c>
      <c r="F85" s="71">
        <v>2000</v>
      </c>
      <c r="G85" s="70">
        <v>80</v>
      </c>
      <c r="H85" s="70">
        <v>65</v>
      </c>
      <c r="I85" s="82" t="s">
        <v>115</v>
      </c>
      <c r="J85" s="82" t="s">
        <v>67</v>
      </c>
      <c r="K85" s="108" t="s">
        <v>41</v>
      </c>
      <c r="L85" s="84"/>
    </row>
    <row r="86" ht="30" customHeight="1" spans="1:12">
      <c r="A86" s="70">
        <v>66</v>
      </c>
      <c r="B86" s="70" t="s">
        <v>120</v>
      </c>
      <c r="C86" s="70" t="s">
        <v>101</v>
      </c>
      <c r="D86" s="71" t="s">
        <v>55</v>
      </c>
      <c r="E86" s="71">
        <v>925</v>
      </c>
      <c r="F86" s="71">
        <v>500</v>
      </c>
      <c r="G86" s="70">
        <v>3.3</v>
      </c>
      <c r="H86" s="70">
        <v>3.3</v>
      </c>
      <c r="I86" s="82" t="s">
        <v>112</v>
      </c>
      <c r="J86" s="82" t="s">
        <v>67</v>
      </c>
      <c r="K86" s="108" t="s">
        <v>41</v>
      </c>
      <c r="L86" s="84"/>
    </row>
    <row r="87" ht="30" customHeight="1" spans="1:12">
      <c r="A87" s="70">
        <v>67</v>
      </c>
      <c r="B87" s="70" t="s">
        <v>120</v>
      </c>
      <c r="C87" s="70" t="s">
        <v>101</v>
      </c>
      <c r="D87" s="71" t="s">
        <v>121</v>
      </c>
      <c r="E87" s="71">
        <v>909</v>
      </c>
      <c r="F87" s="71">
        <v>500</v>
      </c>
      <c r="G87" s="70">
        <v>7.8</v>
      </c>
      <c r="H87" s="70">
        <v>7.8</v>
      </c>
      <c r="I87" s="82" t="s">
        <v>112</v>
      </c>
      <c r="J87" s="82" t="s">
        <v>67</v>
      </c>
      <c r="K87" s="108" t="s">
        <v>41</v>
      </c>
      <c r="L87" s="84"/>
    </row>
    <row r="88" ht="30" customHeight="1" spans="1:12">
      <c r="A88" s="70">
        <v>68</v>
      </c>
      <c r="B88" s="70" t="s">
        <v>122</v>
      </c>
      <c r="C88" s="70" t="s">
        <v>101</v>
      </c>
      <c r="D88" s="71" t="s">
        <v>60</v>
      </c>
      <c r="E88" s="71">
        <v>352</v>
      </c>
      <c r="F88" s="71">
        <v>300</v>
      </c>
      <c r="G88" s="70">
        <v>84</v>
      </c>
      <c r="H88" s="70">
        <v>56</v>
      </c>
      <c r="I88" s="82" t="s">
        <v>112</v>
      </c>
      <c r="J88" s="82" t="s">
        <v>67</v>
      </c>
      <c r="K88" s="108" t="s">
        <v>41</v>
      </c>
      <c r="L88" s="84"/>
    </row>
    <row r="89" ht="30" customHeight="1" spans="1:12">
      <c r="A89" s="70">
        <v>69</v>
      </c>
      <c r="B89" s="70" t="s">
        <v>122</v>
      </c>
      <c r="C89" s="70" t="s">
        <v>101</v>
      </c>
      <c r="D89" s="71" t="s">
        <v>59</v>
      </c>
      <c r="E89" s="71">
        <v>504</v>
      </c>
      <c r="F89" s="71">
        <v>300</v>
      </c>
      <c r="G89" s="70">
        <v>143</v>
      </c>
      <c r="H89" s="70">
        <v>78</v>
      </c>
      <c r="I89" s="82" t="s">
        <v>112</v>
      </c>
      <c r="J89" s="82" t="s">
        <v>67</v>
      </c>
      <c r="K89" s="108" t="s">
        <v>41</v>
      </c>
      <c r="L89" s="84"/>
    </row>
    <row r="90" ht="30" customHeight="1" spans="1:12">
      <c r="A90" s="70">
        <v>70</v>
      </c>
      <c r="B90" s="70" t="s">
        <v>122</v>
      </c>
      <c r="C90" s="70" t="s">
        <v>101</v>
      </c>
      <c r="D90" s="71" t="s">
        <v>57</v>
      </c>
      <c r="E90" s="71">
        <v>515</v>
      </c>
      <c r="F90" s="71">
        <v>300</v>
      </c>
      <c r="G90" s="70">
        <v>253</v>
      </c>
      <c r="H90" s="70">
        <v>216</v>
      </c>
      <c r="I90" s="82" t="s">
        <v>112</v>
      </c>
      <c r="J90" s="82" t="s">
        <v>67</v>
      </c>
      <c r="K90" s="108" t="s">
        <v>41</v>
      </c>
      <c r="L90" s="84"/>
    </row>
    <row r="91" ht="30" customHeight="1" spans="1:12">
      <c r="A91" s="70">
        <v>71</v>
      </c>
      <c r="B91" s="70" t="s">
        <v>123</v>
      </c>
      <c r="C91" s="70" t="s">
        <v>101</v>
      </c>
      <c r="D91" s="71" t="s">
        <v>59</v>
      </c>
      <c r="E91" s="71">
        <v>579</v>
      </c>
      <c r="F91" s="71">
        <v>300</v>
      </c>
      <c r="G91" s="70">
        <v>172</v>
      </c>
      <c r="H91" s="70">
        <v>140</v>
      </c>
      <c r="I91" s="82" t="s">
        <v>112</v>
      </c>
      <c r="J91" s="82" t="s">
        <v>67</v>
      </c>
      <c r="K91" s="108" t="s">
        <v>41</v>
      </c>
      <c r="L91" s="84"/>
    </row>
    <row r="92" ht="30" customHeight="1" spans="1:12">
      <c r="A92" s="70">
        <v>72</v>
      </c>
      <c r="B92" s="70" t="s">
        <v>123</v>
      </c>
      <c r="C92" s="70" t="s">
        <v>101</v>
      </c>
      <c r="D92" s="71" t="s">
        <v>57</v>
      </c>
      <c r="E92" s="71">
        <v>472</v>
      </c>
      <c r="F92" s="71">
        <v>300</v>
      </c>
      <c r="G92" s="70">
        <v>233</v>
      </c>
      <c r="H92" s="70">
        <v>165</v>
      </c>
      <c r="I92" s="82" t="s">
        <v>112</v>
      </c>
      <c r="J92" s="82" t="s">
        <v>67</v>
      </c>
      <c r="K92" s="108" t="s">
        <v>41</v>
      </c>
      <c r="L92" s="84"/>
    </row>
    <row r="93" ht="30" customHeight="1" spans="1:12">
      <c r="A93" s="70">
        <v>73</v>
      </c>
      <c r="B93" s="70" t="s">
        <v>123</v>
      </c>
      <c r="C93" s="70" t="s">
        <v>101</v>
      </c>
      <c r="D93" s="71" t="s">
        <v>55</v>
      </c>
      <c r="E93" s="71">
        <v>479</v>
      </c>
      <c r="F93" s="71">
        <v>300</v>
      </c>
      <c r="G93" s="70">
        <v>331</v>
      </c>
      <c r="H93" s="70">
        <v>190</v>
      </c>
      <c r="I93" s="82" t="s">
        <v>112</v>
      </c>
      <c r="J93" s="82" t="s">
        <v>67</v>
      </c>
      <c r="K93" s="108" t="s">
        <v>41</v>
      </c>
      <c r="L93" s="84"/>
    </row>
    <row r="94" ht="30" customHeight="1" spans="1:12">
      <c r="A94" s="70">
        <v>83</v>
      </c>
      <c r="B94" s="70" t="s">
        <v>124</v>
      </c>
      <c r="C94" s="70" t="s">
        <v>101</v>
      </c>
      <c r="D94" s="71" t="s">
        <v>125</v>
      </c>
      <c r="E94" s="71">
        <v>3135</v>
      </c>
      <c r="F94" s="71">
        <v>2000</v>
      </c>
      <c r="G94" s="70">
        <v>4</v>
      </c>
      <c r="H94" s="70">
        <v>4</v>
      </c>
      <c r="I94" s="82" t="s">
        <v>126</v>
      </c>
      <c r="J94" s="82" t="s">
        <v>67</v>
      </c>
      <c r="K94" s="108" t="s">
        <v>41</v>
      </c>
      <c r="L94" s="84"/>
    </row>
    <row r="95" ht="30" customHeight="1" spans="1:12">
      <c r="A95" s="70">
        <v>84</v>
      </c>
      <c r="B95" s="70" t="s">
        <v>124</v>
      </c>
      <c r="C95" s="70" t="s">
        <v>101</v>
      </c>
      <c r="D95" s="71" t="s">
        <v>127</v>
      </c>
      <c r="E95" s="71">
        <v>2000</v>
      </c>
      <c r="F95" s="71">
        <v>2000</v>
      </c>
      <c r="G95" s="70">
        <v>1.8</v>
      </c>
      <c r="H95" s="70">
        <v>1.8</v>
      </c>
      <c r="I95" s="82" t="s">
        <v>126</v>
      </c>
      <c r="J95" s="82" t="s">
        <v>67</v>
      </c>
      <c r="K95" s="108" t="s">
        <v>41</v>
      </c>
      <c r="L95" s="84"/>
    </row>
    <row r="96" ht="30" customHeight="1" spans="1:12">
      <c r="A96" s="70">
        <v>85</v>
      </c>
      <c r="B96" s="70" t="s">
        <v>124</v>
      </c>
      <c r="C96" s="70" t="s">
        <v>101</v>
      </c>
      <c r="D96" s="71" t="s">
        <v>128</v>
      </c>
      <c r="E96" s="71">
        <v>3576</v>
      </c>
      <c r="F96" s="71">
        <v>2000</v>
      </c>
      <c r="G96" s="70">
        <v>2.5</v>
      </c>
      <c r="H96" s="70">
        <v>2.5</v>
      </c>
      <c r="I96" s="82" t="s">
        <v>126</v>
      </c>
      <c r="J96" s="82" t="s">
        <v>67</v>
      </c>
      <c r="K96" s="108" t="s">
        <v>41</v>
      </c>
      <c r="L96" s="84"/>
    </row>
    <row r="97" ht="30" customHeight="1" spans="1:12">
      <c r="A97" s="70">
        <v>86</v>
      </c>
      <c r="B97" s="70" t="s">
        <v>124</v>
      </c>
      <c r="C97" s="70" t="s">
        <v>101</v>
      </c>
      <c r="D97" s="71" t="s">
        <v>84</v>
      </c>
      <c r="E97" s="71">
        <v>3837</v>
      </c>
      <c r="F97" s="71">
        <v>2000</v>
      </c>
      <c r="G97" s="70"/>
      <c r="H97" s="70">
        <v>1</v>
      </c>
      <c r="I97" s="82" t="s">
        <v>126</v>
      </c>
      <c r="J97" s="82" t="s">
        <v>67</v>
      </c>
      <c r="K97" s="108" t="s">
        <v>41</v>
      </c>
      <c r="L97" s="84"/>
    </row>
    <row r="98" ht="30" customHeight="1" spans="1:12">
      <c r="A98" s="70">
        <v>87</v>
      </c>
      <c r="B98" s="70" t="s">
        <v>129</v>
      </c>
      <c r="C98" s="70" t="s">
        <v>101</v>
      </c>
      <c r="D98" s="71" t="s">
        <v>130</v>
      </c>
      <c r="E98" s="71">
        <v>3975</v>
      </c>
      <c r="F98" s="71">
        <v>2000</v>
      </c>
      <c r="G98" s="70">
        <v>9</v>
      </c>
      <c r="H98" s="70">
        <v>9</v>
      </c>
      <c r="I98" s="82" t="s">
        <v>126</v>
      </c>
      <c r="J98" s="82" t="s">
        <v>67</v>
      </c>
      <c r="K98" s="108" t="s">
        <v>41</v>
      </c>
      <c r="L98" s="84"/>
    </row>
    <row r="99" ht="30" customHeight="1" spans="1:12">
      <c r="A99" s="70">
        <v>88</v>
      </c>
      <c r="B99" s="70" t="s">
        <v>129</v>
      </c>
      <c r="C99" s="70" t="s">
        <v>101</v>
      </c>
      <c r="D99" s="71" t="s">
        <v>131</v>
      </c>
      <c r="E99" s="71">
        <v>2901</v>
      </c>
      <c r="F99" s="71">
        <v>2000</v>
      </c>
      <c r="G99" s="70">
        <v>7</v>
      </c>
      <c r="H99" s="70">
        <v>7</v>
      </c>
      <c r="I99" s="82" t="s">
        <v>126</v>
      </c>
      <c r="J99" s="82" t="s">
        <v>67</v>
      </c>
      <c r="K99" s="108" t="s">
        <v>41</v>
      </c>
      <c r="L99" s="84"/>
    </row>
    <row r="100" ht="30" customHeight="1" spans="1:12">
      <c r="A100" s="70">
        <v>89</v>
      </c>
      <c r="B100" s="70" t="s">
        <v>129</v>
      </c>
      <c r="C100" s="70" t="s">
        <v>101</v>
      </c>
      <c r="D100" s="71" t="s">
        <v>132</v>
      </c>
      <c r="E100" s="71">
        <v>2415</v>
      </c>
      <c r="F100" s="71">
        <v>2000</v>
      </c>
      <c r="G100" s="70">
        <v>5</v>
      </c>
      <c r="H100" s="70">
        <v>5</v>
      </c>
      <c r="I100" s="82" t="s">
        <v>126</v>
      </c>
      <c r="J100" s="82" t="s">
        <v>67</v>
      </c>
      <c r="K100" s="108" t="s">
        <v>41</v>
      </c>
      <c r="L100" s="84"/>
    </row>
    <row r="101" ht="30" customHeight="1" spans="1:12">
      <c r="A101" s="70">
        <v>90</v>
      </c>
      <c r="B101" s="70" t="s">
        <v>133</v>
      </c>
      <c r="C101" s="70" t="s">
        <v>101</v>
      </c>
      <c r="D101" s="71" t="s">
        <v>134</v>
      </c>
      <c r="E101" s="71">
        <v>3045</v>
      </c>
      <c r="F101" s="71">
        <v>2000</v>
      </c>
      <c r="G101" s="70">
        <v>5</v>
      </c>
      <c r="H101" s="70">
        <v>5</v>
      </c>
      <c r="I101" s="82" t="s">
        <v>126</v>
      </c>
      <c r="J101" s="82" t="s">
        <v>67</v>
      </c>
      <c r="K101" s="108" t="s">
        <v>41</v>
      </c>
      <c r="L101" s="84"/>
    </row>
    <row r="102" ht="30" customHeight="1" spans="1:12">
      <c r="A102" s="70">
        <v>91</v>
      </c>
      <c r="B102" s="70" t="s">
        <v>133</v>
      </c>
      <c r="C102" s="70" t="s">
        <v>101</v>
      </c>
      <c r="D102" s="71" t="s">
        <v>131</v>
      </c>
      <c r="E102" s="71">
        <v>3788</v>
      </c>
      <c r="F102" s="71">
        <v>2000</v>
      </c>
      <c r="G102" s="70">
        <v>4</v>
      </c>
      <c r="H102" s="70">
        <v>4</v>
      </c>
      <c r="I102" s="82" t="s">
        <v>126</v>
      </c>
      <c r="J102" s="82" t="s">
        <v>67</v>
      </c>
      <c r="K102" s="108" t="s">
        <v>41</v>
      </c>
      <c r="L102" s="84"/>
    </row>
    <row r="103" ht="30" customHeight="1" spans="1:12">
      <c r="A103" s="70">
        <v>92</v>
      </c>
      <c r="B103" s="70" t="s">
        <v>133</v>
      </c>
      <c r="C103" s="70" t="s">
        <v>101</v>
      </c>
      <c r="D103" s="71" t="s">
        <v>132</v>
      </c>
      <c r="E103" s="71">
        <v>2281</v>
      </c>
      <c r="F103" s="71">
        <v>2000</v>
      </c>
      <c r="G103" s="70">
        <v>4</v>
      </c>
      <c r="H103" s="70">
        <v>4</v>
      </c>
      <c r="I103" s="82" t="s">
        <v>126</v>
      </c>
      <c r="J103" s="82" t="s">
        <v>67</v>
      </c>
      <c r="K103" s="108" t="s">
        <v>41</v>
      </c>
      <c r="L103" s="84"/>
    </row>
    <row r="104" ht="30" customHeight="1" spans="1:12">
      <c r="A104" s="70">
        <v>93</v>
      </c>
      <c r="B104" s="70" t="s">
        <v>135</v>
      </c>
      <c r="C104" s="70" t="s">
        <v>136</v>
      </c>
      <c r="D104" s="71" t="s">
        <v>137</v>
      </c>
      <c r="E104" s="71">
        <v>3560</v>
      </c>
      <c r="F104" s="71">
        <v>2000</v>
      </c>
      <c r="G104" s="70">
        <v>100</v>
      </c>
      <c r="H104" s="70">
        <v>100</v>
      </c>
      <c r="I104" s="82" t="s">
        <v>126</v>
      </c>
      <c r="J104" s="82" t="s">
        <v>67</v>
      </c>
      <c r="K104" s="108" t="s">
        <v>41</v>
      </c>
      <c r="L104" s="84"/>
    </row>
    <row r="105" ht="30" customHeight="1" spans="1:12">
      <c r="A105" s="70">
        <v>94</v>
      </c>
      <c r="B105" s="70" t="s">
        <v>138</v>
      </c>
      <c r="C105" s="70" t="s">
        <v>101</v>
      </c>
      <c r="D105" s="71" t="s">
        <v>139</v>
      </c>
      <c r="E105" s="71">
        <v>2542</v>
      </c>
      <c r="F105" s="71">
        <v>2000</v>
      </c>
      <c r="G105" s="70">
        <v>2</v>
      </c>
      <c r="H105" s="70">
        <v>2</v>
      </c>
      <c r="I105" s="82" t="s">
        <v>126</v>
      </c>
      <c r="J105" s="82" t="s">
        <v>67</v>
      </c>
      <c r="K105" s="108" t="s">
        <v>41</v>
      </c>
      <c r="L105" s="84"/>
    </row>
    <row r="106" ht="30" customHeight="1" spans="1:12">
      <c r="A106" s="70">
        <v>95</v>
      </c>
      <c r="B106" s="70" t="s">
        <v>138</v>
      </c>
      <c r="C106" s="70" t="s">
        <v>101</v>
      </c>
      <c r="D106" s="71" t="s">
        <v>140</v>
      </c>
      <c r="E106" s="71">
        <v>3851</v>
      </c>
      <c r="F106" s="71">
        <v>2000</v>
      </c>
      <c r="G106" s="70">
        <v>1.4</v>
      </c>
      <c r="H106" s="70">
        <v>1.4</v>
      </c>
      <c r="I106" s="82" t="s">
        <v>126</v>
      </c>
      <c r="J106" s="82" t="s">
        <v>67</v>
      </c>
      <c r="K106" s="108" t="s">
        <v>41</v>
      </c>
      <c r="L106" s="84"/>
    </row>
    <row r="107" ht="30" customHeight="1" spans="1:12">
      <c r="A107" s="70">
        <v>96</v>
      </c>
      <c r="B107" s="70" t="s">
        <v>141</v>
      </c>
      <c r="C107" s="70" t="s">
        <v>101</v>
      </c>
      <c r="D107" s="71" t="s">
        <v>142</v>
      </c>
      <c r="E107" s="71">
        <v>1364</v>
      </c>
      <c r="F107" s="71">
        <v>1000</v>
      </c>
      <c r="G107" s="70">
        <v>5.3</v>
      </c>
      <c r="H107" s="70">
        <v>5.3</v>
      </c>
      <c r="I107" s="82"/>
      <c r="J107" s="82" t="s">
        <v>67</v>
      </c>
      <c r="K107" s="108" t="s">
        <v>41</v>
      </c>
      <c r="L107" s="84"/>
    </row>
    <row r="108" ht="30" customHeight="1" spans="1:12">
      <c r="A108" s="70">
        <v>97</v>
      </c>
      <c r="B108" s="70" t="s">
        <v>143</v>
      </c>
      <c r="C108" s="70" t="s">
        <v>101</v>
      </c>
      <c r="D108" s="71" t="s">
        <v>144</v>
      </c>
      <c r="E108" s="71">
        <v>1391</v>
      </c>
      <c r="F108" s="71">
        <v>1000</v>
      </c>
      <c r="G108" s="70">
        <v>9.68</v>
      </c>
      <c r="H108" s="70">
        <v>9.68</v>
      </c>
      <c r="I108" s="82"/>
      <c r="J108" s="82" t="s">
        <v>67</v>
      </c>
      <c r="K108" s="108" t="s">
        <v>41</v>
      </c>
      <c r="L108" s="84"/>
    </row>
    <row r="109" ht="30" customHeight="1" spans="1:12">
      <c r="A109" s="70">
        <v>98</v>
      </c>
      <c r="B109" s="70" t="s">
        <v>145</v>
      </c>
      <c r="C109" s="70" t="s">
        <v>101</v>
      </c>
      <c r="D109" s="71" t="s">
        <v>146</v>
      </c>
      <c r="E109" s="71">
        <v>650</v>
      </c>
      <c r="F109" s="71">
        <v>600</v>
      </c>
      <c r="G109" s="70">
        <v>6.15</v>
      </c>
      <c r="H109" s="70">
        <v>6.15</v>
      </c>
      <c r="I109" s="82"/>
      <c r="J109" s="82" t="s">
        <v>67</v>
      </c>
      <c r="K109" s="108" t="s">
        <v>41</v>
      </c>
      <c r="L109" s="84"/>
    </row>
    <row r="110" ht="30" customHeight="1" spans="1:12">
      <c r="A110" s="70">
        <v>99</v>
      </c>
      <c r="B110" s="70" t="s">
        <v>147</v>
      </c>
      <c r="C110" s="70" t="s">
        <v>148</v>
      </c>
      <c r="D110" s="71" t="s">
        <v>146</v>
      </c>
      <c r="E110" s="71">
        <v>4693</v>
      </c>
      <c r="F110" s="71">
        <v>3000</v>
      </c>
      <c r="G110" s="70">
        <v>6.25</v>
      </c>
      <c r="H110" s="70">
        <v>6.25</v>
      </c>
      <c r="I110" s="82"/>
      <c r="J110" s="82" t="s">
        <v>67</v>
      </c>
      <c r="K110" s="108" t="s">
        <v>41</v>
      </c>
      <c r="L110" s="84"/>
    </row>
    <row r="111" ht="30" customHeight="1" spans="1:12">
      <c r="A111" s="70">
        <v>100</v>
      </c>
      <c r="B111" s="70" t="s">
        <v>149</v>
      </c>
      <c r="C111" s="70" t="s">
        <v>101</v>
      </c>
      <c r="D111" s="71" t="s">
        <v>150</v>
      </c>
      <c r="E111" s="71">
        <v>2870</v>
      </c>
      <c r="F111" s="71">
        <v>2000</v>
      </c>
      <c r="G111" s="70">
        <v>8.75</v>
      </c>
      <c r="H111" s="70">
        <v>8.75</v>
      </c>
      <c r="I111" s="82"/>
      <c r="J111" s="82" t="s">
        <v>67</v>
      </c>
      <c r="K111" s="108" t="s">
        <v>41</v>
      </c>
      <c r="L111" s="84"/>
    </row>
    <row r="112" ht="30" customHeight="1" spans="1:12">
      <c r="A112" s="70">
        <v>101</v>
      </c>
      <c r="B112" s="70" t="s">
        <v>151</v>
      </c>
      <c r="C112" s="70" t="s">
        <v>101</v>
      </c>
      <c r="D112" s="71" t="s">
        <v>152</v>
      </c>
      <c r="E112" s="71">
        <v>382</v>
      </c>
      <c r="F112" s="71">
        <v>260</v>
      </c>
      <c r="G112" s="70">
        <v>8.6</v>
      </c>
      <c r="H112" s="70">
        <v>8.6</v>
      </c>
      <c r="I112" s="82"/>
      <c r="J112" s="82" t="s">
        <v>67</v>
      </c>
      <c r="K112" s="108" t="s">
        <v>41</v>
      </c>
      <c r="L112" s="84"/>
    </row>
    <row r="113" ht="30" customHeight="1" spans="1:12">
      <c r="A113" s="70">
        <v>102</v>
      </c>
      <c r="B113" s="70" t="s">
        <v>153</v>
      </c>
      <c r="C113" s="70" t="s">
        <v>101</v>
      </c>
      <c r="D113" s="71" t="s">
        <v>142</v>
      </c>
      <c r="E113" s="71">
        <v>1182</v>
      </c>
      <c r="F113" s="71">
        <v>1100</v>
      </c>
      <c r="G113" s="70">
        <v>44.59</v>
      </c>
      <c r="H113" s="70">
        <v>44.59</v>
      </c>
      <c r="I113" s="82"/>
      <c r="J113" s="82" t="s">
        <v>67</v>
      </c>
      <c r="K113" s="108" t="s">
        <v>41</v>
      </c>
      <c r="L113" s="84"/>
    </row>
    <row r="114" ht="30" customHeight="1" spans="1:12">
      <c r="A114" s="70">
        <v>103</v>
      </c>
      <c r="B114" s="70" t="s">
        <v>154</v>
      </c>
      <c r="C114" s="70" t="s">
        <v>101</v>
      </c>
      <c r="D114" s="71" t="s">
        <v>142</v>
      </c>
      <c r="E114" s="71">
        <v>7</v>
      </c>
      <c r="F114" s="71">
        <v>5</v>
      </c>
      <c r="G114" s="70">
        <v>8.9</v>
      </c>
      <c r="H114" s="70">
        <v>8.9</v>
      </c>
      <c r="I114" s="82"/>
      <c r="J114" s="82" t="s">
        <v>67</v>
      </c>
      <c r="K114" s="108" t="s">
        <v>41</v>
      </c>
      <c r="L114" s="84"/>
    </row>
    <row r="115" ht="30" customHeight="1" spans="1:12">
      <c r="A115" s="70">
        <v>104</v>
      </c>
      <c r="B115" s="70" t="s">
        <v>155</v>
      </c>
      <c r="C115" s="70" t="s">
        <v>101</v>
      </c>
      <c r="D115" s="71" t="s">
        <v>152</v>
      </c>
      <c r="E115" s="71">
        <v>342</v>
      </c>
      <c r="F115" s="71">
        <v>300</v>
      </c>
      <c r="G115" s="70">
        <v>7.5</v>
      </c>
      <c r="H115" s="70">
        <v>7.5</v>
      </c>
      <c r="I115" s="82"/>
      <c r="J115" s="82" t="s">
        <v>67</v>
      </c>
      <c r="K115" s="108" t="s">
        <v>41</v>
      </c>
      <c r="L115" s="84"/>
    </row>
    <row r="116" ht="30" customHeight="1" spans="1:12">
      <c r="A116" s="70">
        <v>105</v>
      </c>
      <c r="B116" s="70" t="s">
        <v>156</v>
      </c>
      <c r="C116" s="70" t="s">
        <v>101</v>
      </c>
      <c r="D116" s="71" t="s">
        <v>157</v>
      </c>
      <c r="E116" s="71">
        <v>335</v>
      </c>
      <c r="F116" s="71">
        <v>300</v>
      </c>
      <c r="G116" s="70">
        <v>8.77</v>
      </c>
      <c r="H116" s="70">
        <v>8.77</v>
      </c>
      <c r="I116" s="82"/>
      <c r="J116" s="82" t="s">
        <v>67</v>
      </c>
      <c r="K116" s="108" t="s">
        <v>41</v>
      </c>
      <c r="L116" s="84"/>
    </row>
    <row r="117" ht="30" customHeight="1" spans="1:12">
      <c r="A117" s="70">
        <v>106</v>
      </c>
      <c r="B117" s="70" t="s">
        <v>158</v>
      </c>
      <c r="C117" s="70" t="s">
        <v>101</v>
      </c>
      <c r="D117" s="71" t="s">
        <v>159</v>
      </c>
      <c r="E117" s="71">
        <v>1944</v>
      </c>
      <c r="F117" s="71">
        <v>1500</v>
      </c>
      <c r="G117" s="70">
        <v>9.6</v>
      </c>
      <c r="H117" s="70">
        <v>9.6</v>
      </c>
      <c r="I117" s="82"/>
      <c r="J117" s="82" t="s">
        <v>67</v>
      </c>
      <c r="K117" s="108" t="s">
        <v>41</v>
      </c>
      <c r="L117" s="84"/>
    </row>
    <row r="118" ht="30" customHeight="1" spans="1:12">
      <c r="A118" s="70">
        <v>107</v>
      </c>
      <c r="B118" s="70" t="s">
        <v>160</v>
      </c>
      <c r="C118" s="70" t="s">
        <v>101</v>
      </c>
      <c r="D118" s="71" t="s">
        <v>159</v>
      </c>
      <c r="E118" s="71">
        <v>894</v>
      </c>
      <c r="F118" s="71">
        <v>500</v>
      </c>
      <c r="G118" s="70">
        <v>9.6</v>
      </c>
      <c r="H118" s="70">
        <v>9.6</v>
      </c>
      <c r="I118" s="82"/>
      <c r="J118" s="82" t="s">
        <v>67</v>
      </c>
      <c r="K118" s="108" t="s">
        <v>41</v>
      </c>
      <c r="L118" s="84"/>
    </row>
    <row r="119" ht="30" customHeight="1" spans="1:12">
      <c r="A119" s="70">
        <v>108</v>
      </c>
      <c r="B119" s="70" t="s">
        <v>161</v>
      </c>
      <c r="C119" s="70" t="s">
        <v>101</v>
      </c>
      <c r="D119" s="71" t="s">
        <v>159</v>
      </c>
      <c r="E119" s="71">
        <v>2051</v>
      </c>
      <c r="F119" s="71">
        <v>2000</v>
      </c>
      <c r="G119" s="70">
        <v>18</v>
      </c>
      <c r="H119" s="70">
        <v>18</v>
      </c>
      <c r="I119" s="82"/>
      <c r="J119" s="82" t="s">
        <v>67</v>
      </c>
      <c r="K119" s="108" t="s">
        <v>41</v>
      </c>
      <c r="L119" s="84"/>
    </row>
    <row r="120" ht="30" customHeight="1" spans="1:12">
      <c r="A120" s="70">
        <v>109</v>
      </c>
      <c r="B120" s="70" t="s">
        <v>162</v>
      </c>
      <c r="C120" s="70" t="s">
        <v>101</v>
      </c>
      <c r="D120" s="71" t="s">
        <v>159</v>
      </c>
      <c r="E120" s="71">
        <v>757</v>
      </c>
      <c r="F120" s="71">
        <v>500</v>
      </c>
      <c r="G120" s="70">
        <v>18</v>
      </c>
      <c r="H120" s="70">
        <v>18</v>
      </c>
      <c r="I120" s="82"/>
      <c r="J120" s="82" t="s">
        <v>67</v>
      </c>
      <c r="K120" s="108" t="s">
        <v>41</v>
      </c>
      <c r="L120" s="84"/>
    </row>
    <row r="121" ht="30" customHeight="1" spans="1:12">
      <c r="A121" s="70">
        <v>110</v>
      </c>
      <c r="B121" s="70" t="s">
        <v>163</v>
      </c>
      <c r="C121" s="70" t="s">
        <v>49</v>
      </c>
      <c r="D121" s="71" t="s">
        <v>159</v>
      </c>
      <c r="E121" s="105">
        <v>6000</v>
      </c>
      <c r="F121" s="71">
        <v>6000</v>
      </c>
      <c r="G121" s="70">
        <v>9.6</v>
      </c>
      <c r="H121" s="70">
        <v>9.6</v>
      </c>
      <c r="I121" s="82"/>
      <c r="J121" s="82" t="s">
        <v>67</v>
      </c>
      <c r="K121" s="108" t="s">
        <v>41</v>
      </c>
      <c r="L121" s="84"/>
    </row>
    <row r="122" ht="30" customHeight="1" spans="1:12">
      <c r="A122" s="70">
        <v>116</v>
      </c>
      <c r="B122" s="70" t="s">
        <v>164</v>
      </c>
      <c r="C122" s="70" t="s">
        <v>49</v>
      </c>
      <c r="D122" s="71" t="s">
        <v>165</v>
      </c>
      <c r="E122" s="105">
        <v>1794.3</v>
      </c>
      <c r="F122" s="71">
        <v>1000</v>
      </c>
      <c r="G122" s="70">
        <v>34</v>
      </c>
      <c r="H122" s="70">
        <v>26</v>
      </c>
      <c r="I122" s="82"/>
      <c r="J122" s="82" t="s">
        <v>67</v>
      </c>
      <c r="K122" s="108" t="s">
        <v>41</v>
      </c>
      <c r="L122" s="84"/>
    </row>
    <row r="123" ht="30" customHeight="1" spans="1:12">
      <c r="A123" s="70">
        <v>117</v>
      </c>
      <c r="B123" s="70" t="s">
        <v>164</v>
      </c>
      <c r="C123" s="70" t="s">
        <v>49</v>
      </c>
      <c r="D123" s="71" t="s">
        <v>166</v>
      </c>
      <c r="E123" s="105">
        <v>1832.69</v>
      </c>
      <c r="F123" s="71">
        <v>1000</v>
      </c>
      <c r="G123" s="70">
        <v>19</v>
      </c>
      <c r="H123" s="70">
        <v>15</v>
      </c>
      <c r="I123" s="82"/>
      <c r="J123" s="82" t="s">
        <v>67</v>
      </c>
      <c r="K123" s="108" t="s">
        <v>41</v>
      </c>
      <c r="L123" s="84"/>
    </row>
    <row r="124" ht="30" customHeight="1" spans="1:12">
      <c r="A124" s="70">
        <v>120</v>
      </c>
      <c r="B124" s="70" t="s">
        <v>167</v>
      </c>
      <c r="C124" s="70" t="s">
        <v>49</v>
      </c>
      <c r="D124" s="71">
        <v>34</v>
      </c>
      <c r="E124" s="105">
        <v>984.29</v>
      </c>
      <c r="F124" s="71">
        <v>800</v>
      </c>
      <c r="G124" s="70">
        <v>3.4</v>
      </c>
      <c r="H124" s="70">
        <v>3.4</v>
      </c>
      <c r="I124" s="82" t="s">
        <v>168</v>
      </c>
      <c r="J124" s="82" t="s">
        <v>67</v>
      </c>
      <c r="K124" s="108" t="s">
        <v>41</v>
      </c>
      <c r="L124" s="84"/>
    </row>
    <row r="125" ht="30" customHeight="1" spans="1:12">
      <c r="A125" s="70">
        <v>121</v>
      </c>
      <c r="B125" s="70" t="s">
        <v>167</v>
      </c>
      <c r="C125" s="70" t="s">
        <v>49</v>
      </c>
      <c r="D125" s="71">
        <v>43</v>
      </c>
      <c r="E125" s="105">
        <v>1000.55</v>
      </c>
      <c r="F125" s="71">
        <v>800</v>
      </c>
      <c r="G125" s="70">
        <v>5</v>
      </c>
      <c r="H125" s="70">
        <v>5</v>
      </c>
      <c r="I125" s="82" t="s">
        <v>168</v>
      </c>
      <c r="J125" s="82" t="s">
        <v>67</v>
      </c>
      <c r="K125" s="108" t="s">
        <v>41</v>
      </c>
      <c r="L125" s="84"/>
    </row>
    <row r="126" ht="30" customHeight="1" spans="1:12">
      <c r="A126" s="70">
        <v>122</v>
      </c>
      <c r="B126" s="70" t="s">
        <v>167</v>
      </c>
      <c r="C126" s="70" t="s">
        <v>49</v>
      </c>
      <c r="D126" s="71">
        <v>27</v>
      </c>
      <c r="E126" s="105">
        <v>1494.88</v>
      </c>
      <c r="F126" s="71">
        <v>800</v>
      </c>
      <c r="G126" s="70">
        <v>2.5</v>
      </c>
      <c r="H126" s="70">
        <v>2.5</v>
      </c>
      <c r="I126" s="82" t="s">
        <v>168</v>
      </c>
      <c r="J126" s="82" t="s">
        <v>67</v>
      </c>
      <c r="K126" s="108" t="s">
        <v>41</v>
      </c>
      <c r="L126" s="84"/>
    </row>
    <row r="127" ht="30" customHeight="1" spans="1:12">
      <c r="A127" s="70">
        <v>123</v>
      </c>
      <c r="B127" s="70" t="s">
        <v>167</v>
      </c>
      <c r="C127" s="70" t="s">
        <v>49</v>
      </c>
      <c r="D127" s="71">
        <v>60</v>
      </c>
      <c r="E127" s="105">
        <v>1568.55</v>
      </c>
      <c r="F127" s="71">
        <v>800</v>
      </c>
      <c r="G127" s="70">
        <v>7.5</v>
      </c>
      <c r="H127" s="70">
        <v>7.5</v>
      </c>
      <c r="I127" s="82" t="s">
        <v>168</v>
      </c>
      <c r="J127" s="82" t="s">
        <v>67</v>
      </c>
      <c r="K127" s="108" t="s">
        <v>41</v>
      </c>
      <c r="L127" s="84"/>
    </row>
    <row r="128" ht="30" customHeight="1" spans="1:12">
      <c r="A128" s="70">
        <v>124</v>
      </c>
      <c r="B128" s="176" t="s">
        <v>169</v>
      </c>
      <c r="C128" s="176" t="s">
        <v>170</v>
      </c>
      <c r="D128" s="180" t="s">
        <v>171</v>
      </c>
      <c r="E128" s="219">
        <v>387.99</v>
      </c>
      <c r="F128" s="180">
        <v>300</v>
      </c>
      <c r="G128" s="176">
        <v>474.6</v>
      </c>
      <c r="H128" s="176">
        <v>380</v>
      </c>
      <c r="I128" s="82"/>
      <c r="J128" s="82" t="s">
        <v>67</v>
      </c>
      <c r="K128" s="108" t="s">
        <v>41</v>
      </c>
      <c r="L128" s="84"/>
    </row>
    <row r="129" ht="30" customHeight="1" spans="1:12">
      <c r="A129" s="70">
        <v>125</v>
      </c>
      <c r="B129" s="176" t="s">
        <v>172</v>
      </c>
      <c r="C129" s="176" t="s">
        <v>170</v>
      </c>
      <c r="D129" s="180" t="s">
        <v>171</v>
      </c>
      <c r="E129" s="219">
        <v>509.69</v>
      </c>
      <c r="F129" s="180">
        <v>300</v>
      </c>
      <c r="G129" s="176">
        <v>437.8</v>
      </c>
      <c r="H129" s="176">
        <v>380</v>
      </c>
      <c r="I129" s="82"/>
      <c r="J129" s="82" t="s">
        <v>67</v>
      </c>
      <c r="K129" s="108" t="s">
        <v>41</v>
      </c>
      <c r="L129" s="84"/>
    </row>
    <row r="130" ht="30" customHeight="1" spans="1:12">
      <c r="A130" s="70">
        <v>126</v>
      </c>
      <c r="B130" s="176" t="s">
        <v>169</v>
      </c>
      <c r="C130" s="176" t="s">
        <v>170</v>
      </c>
      <c r="D130" s="180" t="s">
        <v>173</v>
      </c>
      <c r="E130" s="219">
        <v>554.72</v>
      </c>
      <c r="F130" s="180">
        <v>300</v>
      </c>
      <c r="G130" s="176">
        <v>458.78</v>
      </c>
      <c r="H130" s="176">
        <v>350</v>
      </c>
      <c r="I130" s="82"/>
      <c r="J130" s="82" t="s">
        <v>67</v>
      </c>
      <c r="K130" s="108" t="s">
        <v>41</v>
      </c>
      <c r="L130" s="84"/>
    </row>
    <row r="131" ht="30" customHeight="1" spans="1:12">
      <c r="A131" s="70">
        <v>127</v>
      </c>
      <c r="B131" s="70" t="s">
        <v>174</v>
      </c>
      <c r="C131" s="70" t="s">
        <v>49</v>
      </c>
      <c r="D131" s="71" t="s">
        <v>175</v>
      </c>
      <c r="E131" s="105">
        <v>1476.62</v>
      </c>
      <c r="F131" s="71">
        <v>800</v>
      </c>
      <c r="G131" s="70">
        <v>134.5</v>
      </c>
      <c r="H131" s="70">
        <v>121.4</v>
      </c>
      <c r="I131" s="82" t="s">
        <v>176</v>
      </c>
      <c r="J131" s="82" t="s">
        <v>67</v>
      </c>
      <c r="K131" s="108" t="s">
        <v>41</v>
      </c>
      <c r="L131" s="84"/>
    </row>
    <row r="132" ht="30" customHeight="1" spans="1:12">
      <c r="A132" s="70">
        <v>128</v>
      </c>
      <c r="B132" s="70" t="s">
        <v>174</v>
      </c>
      <c r="C132" s="70" t="s">
        <v>49</v>
      </c>
      <c r="D132" s="71" t="s">
        <v>177</v>
      </c>
      <c r="E132" s="105">
        <v>4478.06</v>
      </c>
      <c r="F132" s="71">
        <v>3500</v>
      </c>
      <c r="G132" s="70">
        <v>32.5</v>
      </c>
      <c r="H132" s="70">
        <v>26.7</v>
      </c>
      <c r="I132" s="82" t="s">
        <v>176</v>
      </c>
      <c r="J132" s="82" t="s">
        <v>67</v>
      </c>
      <c r="K132" s="108" t="s">
        <v>41</v>
      </c>
      <c r="L132" s="84"/>
    </row>
    <row r="133" ht="30" customHeight="1" spans="1:12">
      <c r="A133" s="70">
        <v>129</v>
      </c>
      <c r="B133" s="70" t="s">
        <v>174</v>
      </c>
      <c r="C133" s="70" t="s">
        <v>49</v>
      </c>
      <c r="D133" s="71" t="s">
        <v>178</v>
      </c>
      <c r="E133" s="105">
        <v>1155.35</v>
      </c>
      <c r="F133" s="71">
        <v>1000</v>
      </c>
      <c r="G133" s="70">
        <v>68.7</v>
      </c>
      <c r="H133" s="70">
        <v>60.9</v>
      </c>
      <c r="I133" s="82" t="s">
        <v>176</v>
      </c>
      <c r="J133" s="82" t="s">
        <v>67</v>
      </c>
      <c r="K133" s="108" t="s">
        <v>41</v>
      </c>
      <c r="L133" s="84"/>
    </row>
    <row r="134" ht="30" customHeight="1" spans="1:12">
      <c r="A134" s="70">
        <v>130</v>
      </c>
      <c r="B134" s="176" t="s">
        <v>179</v>
      </c>
      <c r="C134" s="176" t="s">
        <v>180</v>
      </c>
      <c r="D134" s="180"/>
      <c r="E134" s="219">
        <v>2419.59</v>
      </c>
      <c r="F134" s="180">
        <v>1500</v>
      </c>
      <c r="G134" s="176">
        <v>1000</v>
      </c>
      <c r="H134" s="176">
        <v>752</v>
      </c>
      <c r="I134" s="82"/>
      <c r="J134" s="82" t="s">
        <v>67</v>
      </c>
      <c r="K134" s="108" t="s">
        <v>41</v>
      </c>
      <c r="L134" s="84"/>
    </row>
    <row r="135" ht="30" customHeight="1" spans="1:12">
      <c r="A135" s="70">
        <v>131</v>
      </c>
      <c r="B135" s="220" t="s">
        <v>181</v>
      </c>
      <c r="C135" s="220" t="s">
        <v>180</v>
      </c>
      <c r="D135" s="221" t="s">
        <v>182</v>
      </c>
      <c r="E135" s="222">
        <v>1000</v>
      </c>
      <c r="F135" s="221">
        <v>1000</v>
      </c>
      <c r="G135" s="220">
        <v>250</v>
      </c>
      <c r="H135" s="220">
        <v>190</v>
      </c>
      <c r="I135" s="82" t="s">
        <v>168</v>
      </c>
      <c r="J135" s="82" t="s">
        <v>67</v>
      </c>
      <c r="K135" s="108" t="s">
        <v>41</v>
      </c>
      <c r="L135" s="84"/>
    </row>
    <row r="136" ht="30" customHeight="1" spans="1:12">
      <c r="A136" s="70">
        <v>132</v>
      </c>
      <c r="B136" s="220" t="s">
        <v>181</v>
      </c>
      <c r="C136" s="220" t="s">
        <v>180</v>
      </c>
      <c r="D136" s="221" t="s">
        <v>183</v>
      </c>
      <c r="E136" s="222">
        <v>1000</v>
      </c>
      <c r="F136" s="221">
        <v>1000</v>
      </c>
      <c r="G136" s="220">
        <v>250</v>
      </c>
      <c r="H136" s="220">
        <v>190</v>
      </c>
      <c r="I136" s="82" t="s">
        <v>168</v>
      </c>
      <c r="J136" s="82" t="s">
        <v>67</v>
      </c>
      <c r="K136" s="108" t="s">
        <v>41</v>
      </c>
      <c r="L136" s="84"/>
    </row>
    <row r="137" ht="35" customHeight="1" spans="1:12">
      <c r="A137" s="112" t="s">
        <v>184</v>
      </c>
      <c r="B137" s="112"/>
      <c r="C137" s="113" t="s">
        <v>185</v>
      </c>
      <c r="D137" s="113"/>
      <c r="E137" s="113"/>
      <c r="F137" s="112"/>
      <c r="G137" s="114" t="s">
        <v>186</v>
      </c>
      <c r="H137" s="112"/>
      <c r="I137" s="113" t="s">
        <v>187</v>
      </c>
      <c r="J137" s="112"/>
      <c r="K137" s="115" t="s">
        <v>188</v>
      </c>
      <c r="L137" s="116"/>
    </row>
  </sheetData>
  <mergeCells count="6">
    <mergeCell ref="A2:L2"/>
    <mergeCell ref="A3:B3"/>
    <mergeCell ref="C3:L3"/>
    <mergeCell ref="C137:D137"/>
    <mergeCell ref="G5:G19"/>
    <mergeCell ref="L5:L19"/>
  </mergeCells>
  <pageMargins left="0" right="0" top="0" bottom="0" header="0" footer="0"/>
  <pageSetup paperSize="9" scale="67"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0"/>
  <sheetViews>
    <sheetView tabSelected="1" view="pageBreakPreview" zoomScale="85" zoomScaleNormal="100" workbookViewId="0">
      <pane ySplit="3" topLeftCell="A25" activePane="bottomLeft" state="frozen"/>
      <selection/>
      <selection pane="bottomLeft" activeCell="G41" sqref="G41"/>
    </sheetView>
  </sheetViews>
  <sheetFormatPr defaultColWidth="15.125" defaultRowHeight="14.25"/>
  <cols>
    <col min="1" max="1" width="7" customWidth="1"/>
    <col min="2" max="2" width="19.625" style="49" customWidth="1"/>
    <col min="3" max="3" width="5.875" customWidth="1"/>
    <col min="4" max="4" width="62.625" customWidth="1"/>
    <col min="5" max="5" width="8.375" customWidth="1"/>
    <col min="6" max="6" width="19.375" customWidth="1"/>
    <col min="7" max="7" width="6.625" customWidth="1"/>
    <col min="8" max="8" width="14" customWidth="1"/>
    <col min="9" max="9" width="35.625" style="47" customWidth="1"/>
    <col min="10" max="10" width="14" customWidth="1"/>
    <col min="11" max="16378" width="15.125" customWidth="1"/>
  </cols>
  <sheetData>
    <row r="1" customFormat="1" ht="23" customHeight="1" spans="1:10">
      <c r="A1" s="50" t="s">
        <v>1148</v>
      </c>
      <c r="B1" s="50"/>
      <c r="C1" s="50"/>
      <c r="D1" s="50"/>
      <c r="E1" s="50"/>
      <c r="F1" s="50"/>
      <c r="G1" s="50"/>
      <c r="H1" s="50"/>
      <c r="I1" s="51"/>
      <c r="J1" s="50"/>
    </row>
    <row r="2" s="45" customFormat="1" ht="23" customHeight="1" spans="1:10">
      <c r="A2" s="52" t="s">
        <v>1</v>
      </c>
      <c r="B2" s="53"/>
      <c r="C2" s="54" t="s">
        <v>1149</v>
      </c>
      <c r="D2" s="55"/>
      <c r="E2" s="55"/>
      <c r="F2" s="55"/>
      <c r="G2" s="55"/>
      <c r="H2" s="55"/>
      <c r="I2" s="55"/>
      <c r="J2" s="56"/>
    </row>
    <row r="3" s="45" customFormat="1" ht="45" customHeight="1" spans="1:10">
      <c r="A3" s="57" t="s">
        <v>3</v>
      </c>
      <c r="B3" s="57" t="s">
        <v>4</v>
      </c>
      <c r="C3" s="57" t="s">
        <v>5</v>
      </c>
      <c r="D3" s="58" t="s">
        <v>6</v>
      </c>
      <c r="E3" s="58" t="s">
        <v>8</v>
      </c>
      <c r="F3" s="59" t="s">
        <v>747</v>
      </c>
      <c r="G3" s="57" t="s">
        <v>748</v>
      </c>
      <c r="H3" s="57" t="s">
        <v>11</v>
      </c>
      <c r="I3" s="59" t="s">
        <v>13</v>
      </c>
      <c r="J3" s="60" t="s">
        <v>14</v>
      </c>
    </row>
    <row r="4" s="46" customFormat="1" ht="408" spans="1:10">
      <c r="A4" s="61">
        <f>ROW()-3</f>
        <v>1</v>
      </c>
      <c r="B4" s="61" t="s">
        <v>1150</v>
      </c>
      <c r="C4" s="61" t="s">
        <v>608</v>
      </c>
      <c r="D4" s="62" t="s">
        <v>1151</v>
      </c>
      <c r="E4" s="63">
        <v>44</v>
      </c>
      <c r="F4" s="64"/>
      <c r="G4" s="61"/>
      <c r="H4" s="65" t="s">
        <v>1152</v>
      </c>
      <c r="I4" s="65" t="s">
        <v>1153</v>
      </c>
      <c r="J4" s="66"/>
    </row>
    <row r="5" s="46" customFormat="1" spans="1:10">
      <c r="A5" s="61">
        <f t="shared" ref="A5:A14" si="0">ROW()-3</f>
        <v>2</v>
      </c>
      <c r="B5" s="61" t="s">
        <v>1154</v>
      </c>
      <c r="C5" s="61" t="s">
        <v>546</v>
      </c>
      <c r="D5" s="61" t="s">
        <v>1155</v>
      </c>
      <c r="E5" s="63">
        <v>44</v>
      </c>
      <c r="F5" s="64"/>
      <c r="G5" s="61"/>
      <c r="H5" s="65" t="s">
        <v>1152</v>
      </c>
      <c r="I5" s="65"/>
      <c r="J5" s="66"/>
    </row>
    <row r="6" s="46" customFormat="1" ht="312" spans="1:10">
      <c r="A6" s="61">
        <f t="shared" si="0"/>
        <v>3</v>
      </c>
      <c r="B6" s="61" t="s">
        <v>1156</v>
      </c>
      <c r="C6" s="61" t="s">
        <v>608</v>
      </c>
      <c r="D6" s="62" t="s">
        <v>1157</v>
      </c>
      <c r="E6" s="63">
        <v>2</v>
      </c>
      <c r="F6" s="64"/>
      <c r="G6" s="61"/>
      <c r="H6" s="65" t="s">
        <v>1152</v>
      </c>
      <c r="I6" s="65"/>
      <c r="J6" s="66"/>
    </row>
    <row r="7" s="46" customFormat="1" spans="1:10">
      <c r="A7" s="61">
        <f t="shared" si="0"/>
        <v>4</v>
      </c>
      <c r="B7" s="61" t="s">
        <v>1158</v>
      </c>
      <c r="C7" s="61" t="s">
        <v>546</v>
      </c>
      <c r="D7" s="62" t="s">
        <v>1155</v>
      </c>
      <c r="E7" s="63">
        <v>2</v>
      </c>
      <c r="F7" s="64"/>
      <c r="G7" s="61"/>
      <c r="H7" s="65" t="s">
        <v>1152</v>
      </c>
      <c r="I7" s="65"/>
      <c r="J7" s="66"/>
    </row>
    <row r="8" s="46" customFormat="1" ht="409.5" spans="1:10">
      <c r="A8" s="61">
        <f t="shared" si="0"/>
        <v>5</v>
      </c>
      <c r="B8" s="61" t="s">
        <v>1159</v>
      </c>
      <c r="C8" s="61" t="s">
        <v>608</v>
      </c>
      <c r="D8" s="62" t="s">
        <v>1160</v>
      </c>
      <c r="E8" s="63">
        <v>9</v>
      </c>
      <c r="F8" s="64"/>
      <c r="G8" s="63"/>
      <c r="H8" s="65" t="s">
        <v>1152</v>
      </c>
      <c r="I8" s="65"/>
      <c r="J8" s="66"/>
    </row>
    <row r="9" s="47" customFormat="1" ht="24" spans="1:10">
      <c r="A9" s="61">
        <f t="shared" si="0"/>
        <v>6</v>
      </c>
      <c r="B9" s="61" t="s">
        <v>1161</v>
      </c>
      <c r="C9" s="61" t="s">
        <v>546</v>
      </c>
      <c r="D9" s="61" t="s">
        <v>1155</v>
      </c>
      <c r="E9" s="63">
        <v>9</v>
      </c>
      <c r="F9" s="64"/>
      <c r="G9" s="63"/>
      <c r="H9" s="65"/>
      <c r="I9" s="65"/>
      <c r="J9" s="67"/>
    </row>
    <row r="10" s="46" customFormat="1" ht="409.5" spans="1:10">
      <c r="A10" s="61">
        <f t="shared" si="0"/>
        <v>7</v>
      </c>
      <c r="B10" s="61" t="s">
        <v>1162</v>
      </c>
      <c r="C10" s="61" t="s">
        <v>608</v>
      </c>
      <c r="D10" s="61" t="s">
        <v>1163</v>
      </c>
      <c r="E10" s="63">
        <v>2</v>
      </c>
      <c r="F10" s="64"/>
      <c r="G10" s="63"/>
      <c r="H10" s="65" t="s">
        <v>1152</v>
      </c>
      <c r="I10" s="65"/>
      <c r="J10" s="66"/>
    </row>
    <row r="11" s="46" customFormat="1" ht="48" spans="1:10">
      <c r="A11" s="61">
        <f t="shared" si="0"/>
        <v>8</v>
      </c>
      <c r="B11" s="61" t="s">
        <v>1164</v>
      </c>
      <c r="C11" s="61" t="s">
        <v>546</v>
      </c>
      <c r="D11" s="61" t="s">
        <v>1165</v>
      </c>
      <c r="E11" s="63">
        <v>2</v>
      </c>
      <c r="F11" s="64"/>
      <c r="G11" s="63"/>
      <c r="H11" s="65" t="s">
        <v>1152</v>
      </c>
      <c r="I11" s="65"/>
      <c r="J11" s="66"/>
    </row>
    <row r="12" s="46" customFormat="1" ht="409.5" spans="1:10">
      <c r="A12" s="61">
        <f t="shared" si="0"/>
        <v>9</v>
      </c>
      <c r="B12" s="61" t="s">
        <v>1166</v>
      </c>
      <c r="C12" s="61" t="s">
        <v>608</v>
      </c>
      <c r="D12" s="61" t="s">
        <v>1167</v>
      </c>
      <c r="E12" s="63">
        <v>15</v>
      </c>
      <c r="F12" s="64"/>
      <c r="G12" s="63"/>
      <c r="H12" s="65" t="s">
        <v>1152</v>
      </c>
      <c r="I12" s="65"/>
      <c r="J12" s="66"/>
    </row>
    <row r="13" s="48" customFormat="1" ht="24" spans="1:10">
      <c r="A13" s="61">
        <f t="shared" si="0"/>
        <v>10</v>
      </c>
      <c r="B13" s="61" t="s">
        <v>1168</v>
      </c>
      <c r="C13" s="64" t="s">
        <v>546</v>
      </c>
      <c r="D13" s="61" t="s">
        <v>1169</v>
      </c>
      <c r="E13" s="68">
        <v>15</v>
      </c>
      <c r="F13" s="64"/>
      <c r="G13" s="68"/>
      <c r="H13" s="65"/>
      <c r="I13" s="65"/>
      <c r="J13" s="69"/>
    </row>
    <row r="14" s="48" customFormat="1" ht="288" spans="1:10">
      <c r="A14" s="61">
        <f t="shared" si="0"/>
        <v>11</v>
      </c>
      <c r="B14" s="64" t="s">
        <v>1170</v>
      </c>
      <c r="C14" s="64" t="s">
        <v>608</v>
      </c>
      <c r="D14" s="62" t="s">
        <v>1171</v>
      </c>
      <c r="E14" s="68">
        <v>14</v>
      </c>
      <c r="F14" s="64"/>
      <c r="G14" s="68"/>
      <c r="H14" s="65" t="s">
        <v>1152</v>
      </c>
      <c r="I14" s="65"/>
      <c r="J14" s="69"/>
    </row>
    <row r="15" s="48" customFormat="1" ht="276" spans="1:10">
      <c r="A15" s="61">
        <f t="shared" ref="A15:A24" si="1">ROW()-3</f>
        <v>12</v>
      </c>
      <c r="B15" s="64" t="s">
        <v>1172</v>
      </c>
      <c r="C15" s="64" t="s">
        <v>608</v>
      </c>
      <c r="D15" s="61" t="s">
        <v>1173</v>
      </c>
      <c r="E15" s="68">
        <v>26</v>
      </c>
      <c r="F15" s="64"/>
      <c r="G15" s="68"/>
      <c r="H15" s="65" t="s">
        <v>1152</v>
      </c>
      <c r="I15" s="65"/>
      <c r="J15" s="69"/>
    </row>
    <row r="16" s="48" customFormat="1" spans="1:10">
      <c r="A16" s="61">
        <f t="shared" si="1"/>
        <v>13</v>
      </c>
      <c r="B16" s="64" t="s">
        <v>1174</v>
      </c>
      <c r="C16" s="64" t="s">
        <v>546</v>
      </c>
      <c r="D16" s="61" t="s">
        <v>1155</v>
      </c>
      <c r="E16" s="68">
        <v>26</v>
      </c>
      <c r="F16" s="64"/>
      <c r="G16" s="68"/>
      <c r="H16" s="65"/>
      <c r="I16" s="65"/>
      <c r="J16" s="69"/>
    </row>
    <row r="17" s="48" customFormat="1" ht="180" spans="1:10">
      <c r="A17" s="61">
        <f t="shared" si="1"/>
        <v>14</v>
      </c>
      <c r="B17" s="64" t="s">
        <v>1175</v>
      </c>
      <c r="C17" s="64" t="s">
        <v>1176</v>
      </c>
      <c r="D17" s="61" t="s">
        <v>1177</v>
      </c>
      <c r="E17" s="68">
        <v>18</v>
      </c>
      <c r="F17" s="64"/>
      <c r="G17" s="68"/>
      <c r="H17" s="65" t="s">
        <v>1178</v>
      </c>
      <c r="I17" s="65"/>
      <c r="J17" s="69"/>
    </row>
    <row r="18" s="48" customFormat="1" ht="360" spans="1:10">
      <c r="A18" s="61">
        <f t="shared" si="1"/>
        <v>15</v>
      </c>
      <c r="B18" s="64" t="s">
        <v>1179</v>
      </c>
      <c r="C18" s="64" t="s">
        <v>546</v>
      </c>
      <c r="D18" s="61" t="s">
        <v>1180</v>
      </c>
      <c r="E18" s="68">
        <v>10</v>
      </c>
      <c r="F18" s="64"/>
      <c r="G18" s="68"/>
      <c r="H18" s="65" t="s">
        <v>1152</v>
      </c>
      <c r="I18" s="65"/>
      <c r="J18" s="69"/>
    </row>
    <row r="19" s="48" customFormat="1" spans="1:10">
      <c r="A19" s="61">
        <f t="shared" si="1"/>
        <v>16</v>
      </c>
      <c r="B19" s="64" t="s">
        <v>1181</v>
      </c>
      <c r="C19" s="64" t="s">
        <v>546</v>
      </c>
      <c r="D19" s="61" t="s">
        <v>1182</v>
      </c>
      <c r="E19" s="68">
        <v>10</v>
      </c>
      <c r="F19" s="64"/>
      <c r="G19" s="68"/>
      <c r="H19" s="65"/>
      <c r="I19" s="65"/>
      <c r="J19" s="69"/>
    </row>
    <row r="20" s="48" customFormat="1" spans="1:10">
      <c r="A20" s="61">
        <f t="shared" si="1"/>
        <v>17</v>
      </c>
      <c r="B20" s="64" t="s">
        <v>1183</v>
      </c>
      <c r="C20" s="64" t="s">
        <v>546</v>
      </c>
      <c r="D20" s="61" t="s">
        <v>1184</v>
      </c>
      <c r="E20" s="68">
        <v>1</v>
      </c>
      <c r="F20" s="64"/>
      <c r="G20" s="68"/>
      <c r="H20" s="65"/>
      <c r="I20" s="65"/>
      <c r="J20" s="69"/>
    </row>
    <row r="21" s="48" customFormat="1" ht="84" spans="1:10">
      <c r="A21" s="61">
        <f t="shared" si="1"/>
        <v>18</v>
      </c>
      <c r="B21" s="64" t="s">
        <v>1185</v>
      </c>
      <c r="C21" s="64" t="s">
        <v>546</v>
      </c>
      <c r="D21" s="61" t="s">
        <v>1186</v>
      </c>
      <c r="E21" s="68">
        <v>10</v>
      </c>
      <c r="F21" s="64"/>
      <c r="G21" s="68"/>
      <c r="H21" s="65"/>
      <c r="I21" s="65"/>
      <c r="J21" s="69"/>
    </row>
    <row r="22" s="48" customFormat="1" ht="360" spans="1:10">
      <c r="A22" s="61">
        <f t="shared" si="1"/>
        <v>19</v>
      </c>
      <c r="B22" s="70" t="s">
        <v>1187</v>
      </c>
      <c r="C22" s="70" t="s">
        <v>608</v>
      </c>
      <c r="D22" s="71" t="s">
        <v>1188</v>
      </c>
      <c r="E22" s="71">
        <v>70</v>
      </c>
      <c r="F22" s="70"/>
      <c r="G22" s="70"/>
      <c r="H22" s="65" t="s">
        <v>1189</v>
      </c>
      <c r="I22" s="65"/>
      <c r="J22" s="69"/>
    </row>
    <row r="23" s="48" customFormat="1" ht="36" spans="1:10">
      <c r="A23" s="61">
        <f t="shared" si="1"/>
        <v>20</v>
      </c>
      <c r="B23" s="70" t="s">
        <v>1190</v>
      </c>
      <c r="C23" s="70" t="s">
        <v>101</v>
      </c>
      <c r="D23" s="71" t="s">
        <v>1191</v>
      </c>
      <c r="E23" s="71">
        <v>140</v>
      </c>
      <c r="F23" s="70"/>
      <c r="G23" s="70"/>
      <c r="H23" s="65"/>
      <c r="I23" s="65"/>
      <c r="J23" s="69"/>
    </row>
    <row r="24" s="48" customFormat="1" ht="36" spans="1:10">
      <c r="A24" s="61">
        <f t="shared" si="1"/>
        <v>21</v>
      </c>
      <c r="B24" s="72" t="s">
        <v>1192</v>
      </c>
      <c r="C24" s="72" t="s">
        <v>608</v>
      </c>
      <c r="D24" s="73" t="s">
        <v>1193</v>
      </c>
      <c r="E24" s="73">
        <v>20</v>
      </c>
      <c r="F24" s="70"/>
      <c r="G24" s="70"/>
      <c r="H24" s="65"/>
      <c r="I24" s="65"/>
      <c r="J24" s="69"/>
    </row>
    <row r="25" s="48" customFormat="1" ht="36" spans="1:10">
      <c r="A25" s="61">
        <f t="shared" ref="A25:A39" si="2">ROW()-3</f>
        <v>22</v>
      </c>
      <c r="B25" s="72" t="s">
        <v>1194</v>
      </c>
      <c r="C25" s="72" t="s">
        <v>546</v>
      </c>
      <c r="D25" s="73" t="s">
        <v>1195</v>
      </c>
      <c r="E25" s="73">
        <v>37</v>
      </c>
      <c r="F25" s="70"/>
      <c r="G25" s="70"/>
      <c r="H25" s="65"/>
      <c r="I25" s="65"/>
      <c r="J25" s="69"/>
    </row>
    <row r="26" s="48" customFormat="1" spans="1:10">
      <c r="A26" s="61">
        <f t="shared" si="2"/>
        <v>23</v>
      </c>
      <c r="B26" s="72" t="s">
        <v>1196</v>
      </c>
      <c r="C26" s="72" t="s">
        <v>546</v>
      </c>
      <c r="D26" s="73" t="s">
        <v>1197</v>
      </c>
      <c r="E26" s="73">
        <v>56</v>
      </c>
      <c r="F26" s="70"/>
      <c r="G26" s="70"/>
      <c r="H26" s="65"/>
      <c r="I26" s="65"/>
      <c r="J26" s="69"/>
    </row>
    <row r="27" s="48" customFormat="1" spans="1:10">
      <c r="A27" s="61">
        <f t="shared" si="2"/>
        <v>24</v>
      </c>
      <c r="B27" s="72" t="s">
        <v>1198</v>
      </c>
      <c r="C27" s="72" t="s">
        <v>1199</v>
      </c>
      <c r="D27" s="73"/>
      <c r="E27" s="73">
        <v>37</v>
      </c>
      <c r="F27" s="70"/>
      <c r="G27" s="70"/>
      <c r="H27" s="65"/>
      <c r="I27" s="65"/>
      <c r="J27" s="69"/>
    </row>
    <row r="28" s="48" customFormat="1" spans="1:10">
      <c r="A28" s="61">
        <f t="shared" si="2"/>
        <v>25</v>
      </c>
      <c r="B28" s="72" t="s">
        <v>1200</v>
      </c>
      <c r="C28" s="72" t="s">
        <v>49</v>
      </c>
      <c r="D28" s="73" t="s">
        <v>1201</v>
      </c>
      <c r="E28" s="73">
        <v>5556</v>
      </c>
      <c r="F28" s="70"/>
      <c r="G28" s="70"/>
      <c r="H28" s="65"/>
      <c r="I28" s="65"/>
      <c r="J28" s="69"/>
    </row>
    <row r="29" s="48" customFormat="1" ht="24" spans="1:10">
      <c r="A29" s="61">
        <f t="shared" si="2"/>
        <v>26</v>
      </c>
      <c r="B29" s="72" t="s">
        <v>1202</v>
      </c>
      <c r="C29" s="72" t="s">
        <v>49</v>
      </c>
      <c r="D29" s="73" t="s">
        <v>1203</v>
      </c>
      <c r="E29" s="73">
        <v>5497</v>
      </c>
      <c r="F29" s="70"/>
      <c r="G29" s="70"/>
      <c r="H29" s="65"/>
      <c r="I29" s="65"/>
      <c r="J29" s="69"/>
    </row>
    <row r="30" s="48" customFormat="1" spans="1:10">
      <c r="A30" s="61">
        <f t="shared" si="2"/>
        <v>27</v>
      </c>
      <c r="B30" s="72" t="s">
        <v>1204</v>
      </c>
      <c r="C30" s="72" t="s">
        <v>49</v>
      </c>
      <c r="D30" s="73" t="s">
        <v>1205</v>
      </c>
      <c r="E30" s="73">
        <v>610</v>
      </c>
      <c r="F30" s="70"/>
      <c r="G30" s="70"/>
      <c r="H30" s="65"/>
      <c r="I30" s="65"/>
      <c r="J30" s="69"/>
    </row>
    <row r="31" s="48" customFormat="1" spans="1:10">
      <c r="A31" s="61">
        <f t="shared" si="2"/>
        <v>28</v>
      </c>
      <c r="B31" s="72" t="s">
        <v>1206</v>
      </c>
      <c r="C31" s="72" t="s">
        <v>49</v>
      </c>
      <c r="D31" s="73" t="s">
        <v>1207</v>
      </c>
      <c r="E31" s="73">
        <v>10134</v>
      </c>
      <c r="F31" s="70"/>
      <c r="G31" s="70"/>
      <c r="H31" s="65"/>
      <c r="I31" s="65"/>
      <c r="J31" s="69"/>
    </row>
    <row r="32" s="48" customFormat="1" spans="1:10">
      <c r="A32" s="61">
        <f t="shared" si="2"/>
        <v>29</v>
      </c>
      <c r="B32" s="72" t="s">
        <v>1208</v>
      </c>
      <c r="C32" s="72" t="s">
        <v>49</v>
      </c>
      <c r="D32" s="73" t="s">
        <v>1209</v>
      </c>
      <c r="E32" s="73">
        <v>120</v>
      </c>
      <c r="F32" s="70"/>
      <c r="G32" s="70"/>
      <c r="H32" s="65"/>
      <c r="I32" s="65"/>
      <c r="J32" s="69"/>
    </row>
    <row r="33" s="48" customFormat="1" spans="1:10">
      <c r="A33" s="61">
        <f t="shared" si="2"/>
        <v>30</v>
      </c>
      <c r="B33" s="72" t="s">
        <v>1210</v>
      </c>
      <c r="C33" s="72" t="s">
        <v>49</v>
      </c>
      <c r="D33" s="73" t="s">
        <v>1211</v>
      </c>
      <c r="E33" s="73">
        <v>600</v>
      </c>
      <c r="F33" s="70"/>
      <c r="G33" s="70"/>
      <c r="H33" s="65"/>
      <c r="I33" s="65"/>
      <c r="J33" s="69"/>
    </row>
    <row r="34" s="48" customFormat="1" ht="24" spans="1:10">
      <c r="A34" s="61">
        <f t="shared" si="2"/>
        <v>31</v>
      </c>
      <c r="B34" s="72" t="s">
        <v>1212</v>
      </c>
      <c r="C34" s="72" t="s">
        <v>546</v>
      </c>
      <c r="D34" s="73" t="s">
        <v>1213</v>
      </c>
      <c r="E34" s="73">
        <v>10</v>
      </c>
      <c r="F34" s="70"/>
      <c r="G34" s="70"/>
      <c r="H34" s="65"/>
      <c r="I34" s="65"/>
      <c r="J34" s="69"/>
    </row>
    <row r="35" s="48" customFormat="1" ht="144" spans="1:10">
      <c r="A35" s="61">
        <f t="shared" si="2"/>
        <v>32</v>
      </c>
      <c r="B35" s="73" t="s">
        <v>223</v>
      </c>
      <c r="C35" s="72" t="s">
        <v>608</v>
      </c>
      <c r="D35" s="73" t="s">
        <v>1214</v>
      </c>
      <c r="E35" s="73">
        <v>8</v>
      </c>
      <c r="F35" s="70"/>
      <c r="G35" s="70"/>
      <c r="H35" s="65" t="s">
        <v>1215</v>
      </c>
      <c r="I35" s="65"/>
      <c r="J35" s="69"/>
    </row>
    <row r="36" s="48" customFormat="1" spans="1:10">
      <c r="A36" s="61">
        <f t="shared" si="2"/>
        <v>33</v>
      </c>
      <c r="B36" s="73" t="s">
        <v>1216</v>
      </c>
      <c r="C36" s="72" t="s">
        <v>546</v>
      </c>
      <c r="D36" s="73" t="s">
        <v>1182</v>
      </c>
      <c r="E36" s="73">
        <v>8</v>
      </c>
      <c r="F36" s="70"/>
      <c r="G36" s="70"/>
      <c r="H36" s="65"/>
      <c r="I36" s="65"/>
      <c r="J36" s="69"/>
    </row>
    <row r="37" s="48" customFormat="1" spans="1:10">
      <c r="A37" s="61">
        <f t="shared" si="2"/>
        <v>34</v>
      </c>
      <c r="B37" s="73" t="s">
        <v>1217</v>
      </c>
      <c r="C37" s="72" t="s">
        <v>608</v>
      </c>
      <c r="D37" s="73"/>
      <c r="E37" s="73">
        <v>8</v>
      </c>
      <c r="F37" s="70"/>
      <c r="G37" s="70"/>
      <c r="H37" s="65"/>
      <c r="I37" s="65"/>
      <c r="J37" s="69"/>
    </row>
    <row r="38" s="48" customFormat="1" ht="24" spans="1:10">
      <c r="A38" s="61">
        <f t="shared" si="2"/>
        <v>35</v>
      </c>
      <c r="B38" s="73" t="s">
        <v>1218</v>
      </c>
      <c r="C38" s="72" t="s">
        <v>546</v>
      </c>
      <c r="D38" s="73" t="s">
        <v>1219</v>
      </c>
      <c r="E38" s="73">
        <v>8</v>
      </c>
      <c r="F38" s="70"/>
      <c r="G38" s="70"/>
      <c r="H38" s="65"/>
      <c r="I38" s="65"/>
      <c r="J38" s="69"/>
    </row>
    <row r="39" s="48" customFormat="1" ht="252" spans="1:10">
      <c r="A39" s="61">
        <f t="shared" si="2"/>
        <v>36</v>
      </c>
      <c r="B39" s="73" t="s">
        <v>1220</v>
      </c>
      <c r="C39" s="72" t="s">
        <v>546</v>
      </c>
      <c r="D39" s="73" t="s">
        <v>1221</v>
      </c>
      <c r="E39" s="73">
        <v>8</v>
      </c>
      <c r="F39" s="70"/>
      <c r="G39" s="70"/>
      <c r="H39" s="65"/>
      <c r="I39" s="65"/>
      <c r="J39" s="69"/>
    </row>
    <row r="40" s="48" customFormat="1" spans="1:10">
      <c r="A40" s="64"/>
      <c r="B40" s="64" t="s">
        <v>1077</v>
      </c>
      <c r="C40" s="64"/>
      <c r="D40" s="61"/>
      <c r="E40" s="68"/>
      <c r="F40" s="68"/>
      <c r="G40" s="68">
        <f>SUM(G4:G39)</f>
        <v>0</v>
      </c>
      <c r="H40" s="65"/>
      <c r="I40" s="74"/>
      <c r="J40" s="69"/>
    </row>
  </sheetData>
  <mergeCells count="4">
    <mergeCell ref="A1:J1"/>
    <mergeCell ref="A2:B2"/>
    <mergeCell ref="C2:J2"/>
    <mergeCell ref="I4:I39"/>
  </mergeCells>
  <printOptions horizontalCentered="1"/>
  <pageMargins left="0.393055555555556" right="0.393055555555556" top="0.66875" bottom="0.354166666666667" header="0.590277777777778" footer="0.354166666666667"/>
  <pageSetup paperSize="9" scale="67"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9"/>
  <sheetViews>
    <sheetView topLeftCell="A30" workbookViewId="0">
      <selection activeCell="C38" sqref="C38"/>
    </sheetView>
  </sheetViews>
  <sheetFormatPr defaultColWidth="9" defaultRowHeight="13.5" outlineLevelCol="6"/>
  <cols>
    <col min="1" max="1" width="7" style="1" customWidth="1"/>
    <col min="2" max="2" width="13" style="1" customWidth="1"/>
    <col min="3" max="3" width="63.75" style="1" customWidth="1"/>
    <col min="4" max="5" width="7.21666666666667" style="2" customWidth="1"/>
    <col min="6" max="6" width="9.66666666666667" style="2" customWidth="1"/>
    <col min="7" max="7" width="9.21666666666667" style="2" customWidth="1"/>
    <col min="8" max="16384" width="9" style="1"/>
  </cols>
  <sheetData>
    <row r="1" ht="22.5" spans="1:7">
      <c r="A1" s="3" t="s">
        <v>1222</v>
      </c>
      <c r="B1" s="3"/>
      <c r="C1" s="3"/>
      <c r="D1" s="3"/>
      <c r="E1" s="3"/>
      <c r="F1" s="3"/>
      <c r="G1" s="4"/>
    </row>
    <row r="2" ht="14.25" spans="1:7">
      <c r="A2" s="5" t="s">
        <v>1223</v>
      </c>
      <c r="B2" s="5"/>
      <c r="C2" s="5"/>
      <c r="D2" s="5"/>
      <c r="E2" s="5"/>
      <c r="F2" s="6" t="s">
        <v>1224</v>
      </c>
      <c r="G2" s="6"/>
    </row>
    <row r="3" spans="1:7">
      <c r="A3" s="7" t="s">
        <v>3</v>
      </c>
      <c r="B3" s="9" t="s">
        <v>1</v>
      </c>
      <c r="C3" s="9" t="s">
        <v>1225</v>
      </c>
      <c r="D3" s="9" t="s">
        <v>1226</v>
      </c>
      <c r="E3" s="9" t="s">
        <v>1227</v>
      </c>
      <c r="F3" s="9" t="s">
        <v>1228</v>
      </c>
      <c r="G3" s="10"/>
    </row>
    <row r="4" spans="1:7">
      <c r="A4" s="11"/>
      <c r="B4" s="13"/>
      <c r="C4" s="13"/>
      <c r="D4" s="13"/>
      <c r="E4" s="13"/>
      <c r="F4" s="13" t="s">
        <v>1229</v>
      </c>
      <c r="G4" s="14" t="s">
        <v>748</v>
      </c>
    </row>
    <row r="5" ht="409.5" spans="1:7">
      <c r="A5" s="11">
        <v>1</v>
      </c>
      <c r="B5" s="17" t="s">
        <v>1150</v>
      </c>
      <c r="C5" s="17" t="s">
        <v>1230</v>
      </c>
      <c r="D5" s="34" t="s">
        <v>608</v>
      </c>
      <c r="E5" s="34">
        <v>9</v>
      </c>
      <c r="F5" s="40">
        <v>880</v>
      </c>
      <c r="G5" s="14">
        <f t="shared" ref="G5:G38" si="0">F5*E5</f>
        <v>7920</v>
      </c>
    </row>
    <row r="6" ht="51" customHeight="1" spans="1:7">
      <c r="A6" s="11">
        <v>2</v>
      </c>
      <c r="B6" s="17" t="s">
        <v>1231</v>
      </c>
      <c r="C6" s="17" t="s">
        <v>1182</v>
      </c>
      <c r="D6" s="34" t="s">
        <v>546</v>
      </c>
      <c r="E6" s="34">
        <v>9</v>
      </c>
      <c r="F6" s="41">
        <v>68</v>
      </c>
      <c r="G6" s="14">
        <f t="shared" si="0"/>
        <v>612</v>
      </c>
    </row>
    <row r="7" ht="336" spans="1:7">
      <c r="A7" s="11">
        <v>3</v>
      </c>
      <c r="B7" s="17" t="s">
        <v>1232</v>
      </c>
      <c r="C7" s="17" t="s">
        <v>1233</v>
      </c>
      <c r="D7" s="34" t="s">
        <v>608</v>
      </c>
      <c r="E7" s="34">
        <v>55</v>
      </c>
      <c r="F7" s="41">
        <v>720</v>
      </c>
      <c r="G7" s="14">
        <f t="shared" si="0"/>
        <v>39600</v>
      </c>
    </row>
    <row r="8" ht="276" spans="1:7">
      <c r="A8" s="11">
        <v>4</v>
      </c>
      <c r="B8" s="17" t="s">
        <v>1172</v>
      </c>
      <c r="C8" s="17" t="s">
        <v>1173</v>
      </c>
      <c r="D8" s="34" t="s">
        <v>608</v>
      </c>
      <c r="E8" s="34">
        <v>4</v>
      </c>
      <c r="F8" s="41">
        <v>1550</v>
      </c>
      <c r="G8" s="14">
        <f t="shared" si="0"/>
        <v>6200</v>
      </c>
    </row>
    <row r="9" ht="52.8" customHeight="1" spans="1:7">
      <c r="A9" s="11">
        <v>5</v>
      </c>
      <c r="B9" s="17" t="s">
        <v>1231</v>
      </c>
      <c r="C9" s="17" t="s">
        <v>1182</v>
      </c>
      <c r="D9" s="34" t="s">
        <v>546</v>
      </c>
      <c r="E9" s="34">
        <v>4</v>
      </c>
      <c r="F9" s="41">
        <v>68</v>
      </c>
      <c r="G9" s="14">
        <f t="shared" si="0"/>
        <v>272</v>
      </c>
    </row>
    <row r="10" ht="324" spans="1:7">
      <c r="A10" s="11">
        <v>6</v>
      </c>
      <c r="B10" s="17" t="s">
        <v>1234</v>
      </c>
      <c r="C10" s="17" t="s">
        <v>1235</v>
      </c>
      <c r="D10" s="34" t="s">
        <v>608</v>
      </c>
      <c r="E10" s="34">
        <v>3</v>
      </c>
      <c r="F10" s="18">
        <v>3673</v>
      </c>
      <c r="G10" s="14">
        <f t="shared" si="0"/>
        <v>11019</v>
      </c>
    </row>
    <row r="11" ht="180" spans="1:7">
      <c r="A11" s="11">
        <v>7</v>
      </c>
      <c r="B11" s="17" t="s">
        <v>1236</v>
      </c>
      <c r="C11" s="17" t="s">
        <v>1237</v>
      </c>
      <c r="D11" s="34" t="s">
        <v>1176</v>
      </c>
      <c r="E11" s="34">
        <v>17</v>
      </c>
      <c r="F11" s="18">
        <v>656</v>
      </c>
      <c r="G11" s="14">
        <f t="shared" si="0"/>
        <v>11152</v>
      </c>
    </row>
    <row r="12" ht="180" spans="1:7">
      <c r="A12" s="11">
        <v>8</v>
      </c>
      <c r="B12" s="17" t="s">
        <v>1175</v>
      </c>
      <c r="C12" s="17" t="s">
        <v>1238</v>
      </c>
      <c r="D12" s="34" t="s">
        <v>1176</v>
      </c>
      <c r="E12" s="34">
        <v>5</v>
      </c>
      <c r="F12" s="18">
        <v>1760</v>
      </c>
      <c r="G12" s="14">
        <f t="shared" si="0"/>
        <v>8800</v>
      </c>
    </row>
    <row r="13" ht="396" spans="1:7">
      <c r="A13" s="11">
        <v>9</v>
      </c>
      <c r="B13" s="17" t="s">
        <v>1239</v>
      </c>
      <c r="C13" s="17" t="s">
        <v>1240</v>
      </c>
      <c r="D13" s="34" t="s">
        <v>1176</v>
      </c>
      <c r="E13" s="34">
        <v>1</v>
      </c>
      <c r="F13" s="18">
        <v>5805</v>
      </c>
      <c r="G13" s="14">
        <f t="shared" si="0"/>
        <v>5805</v>
      </c>
    </row>
    <row r="14" ht="409.5" spans="1:7">
      <c r="A14" s="11">
        <v>10</v>
      </c>
      <c r="B14" s="17" t="s">
        <v>1241</v>
      </c>
      <c r="C14" s="17" t="s">
        <v>1242</v>
      </c>
      <c r="D14" s="34" t="s">
        <v>546</v>
      </c>
      <c r="E14" s="34">
        <v>1</v>
      </c>
      <c r="F14" s="18">
        <v>7500</v>
      </c>
      <c r="G14" s="14">
        <f t="shared" si="0"/>
        <v>7500</v>
      </c>
    </row>
    <row r="15" ht="409.5" spans="1:7">
      <c r="A15" s="11">
        <v>11</v>
      </c>
      <c r="B15" s="17" t="s">
        <v>1243</v>
      </c>
      <c r="C15" s="17" t="s">
        <v>1244</v>
      </c>
      <c r="D15" s="34" t="s">
        <v>608</v>
      </c>
      <c r="E15" s="34">
        <v>1</v>
      </c>
      <c r="F15" s="18">
        <v>17800</v>
      </c>
      <c r="G15" s="14">
        <f t="shared" si="0"/>
        <v>17800</v>
      </c>
    </row>
    <row r="16" ht="120" spans="1:7">
      <c r="A16" s="11">
        <v>12</v>
      </c>
      <c r="B16" s="17" t="s">
        <v>1245</v>
      </c>
      <c r="C16" s="17" t="s">
        <v>1246</v>
      </c>
      <c r="D16" s="34" t="s">
        <v>608</v>
      </c>
      <c r="E16" s="34">
        <v>6</v>
      </c>
      <c r="F16" s="41">
        <v>1960</v>
      </c>
      <c r="G16" s="14">
        <f t="shared" si="0"/>
        <v>11760</v>
      </c>
    </row>
    <row r="17" ht="60" spans="1:7">
      <c r="A17" s="11">
        <v>13</v>
      </c>
      <c r="B17" s="17" t="s">
        <v>1245</v>
      </c>
      <c r="C17" s="17" t="s">
        <v>1247</v>
      </c>
      <c r="D17" s="34" t="s">
        <v>608</v>
      </c>
      <c r="E17" s="34">
        <v>4</v>
      </c>
      <c r="F17" s="41">
        <v>5760</v>
      </c>
      <c r="G17" s="14">
        <f t="shared" si="0"/>
        <v>23040</v>
      </c>
    </row>
    <row r="18" ht="48" spans="1:7">
      <c r="A18" s="11">
        <v>14</v>
      </c>
      <c r="B18" s="17" t="s">
        <v>1245</v>
      </c>
      <c r="C18" s="17" t="s">
        <v>1248</v>
      </c>
      <c r="D18" s="34" t="s">
        <v>608</v>
      </c>
      <c r="E18" s="34">
        <v>1</v>
      </c>
      <c r="F18" s="41">
        <v>4880</v>
      </c>
      <c r="G18" s="14">
        <f t="shared" si="0"/>
        <v>4880</v>
      </c>
    </row>
    <row r="19" ht="52.8" customHeight="1" spans="1:7">
      <c r="A19" s="11">
        <v>15</v>
      </c>
      <c r="B19" s="17" t="s">
        <v>1190</v>
      </c>
      <c r="C19" s="17" t="s">
        <v>1191</v>
      </c>
      <c r="D19" s="34" t="s">
        <v>101</v>
      </c>
      <c r="E19" s="34">
        <v>22</v>
      </c>
      <c r="F19" s="41">
        <v>445</v>
      </c>
      <c r="G19" s="14">
        <f t="shared" si="0"/>
        <v>9790</v>
      </c>
    </row>
    <row r="20" ht="52.8" customHeight="1" spans="1:7">
      <c r="A20" s="11">
        <v>16</v>
      </c>
      <c r="B20" s="17" t="s">
        <v>1194</v>
      </c>
      <c r="C20" s="17" t="s">
        <v>1249</v>
      </c>
      <c r="D20" s="34" t="s">
        <v>546</v>
      </c>
      <c r="E20" s="34">
        <v>6</v>
      </c>
      <c r="F20" s="41">
        <v>1430</v>
      </c>
      <c r="G20" s="14">
        <f t="shared" si="0"/>
        <v>8580</v>
      </c>
    </row>
    <row r="21" ht="52.8" customHeight="1" spans="1:7">
      <c r="A21" s="11">
        <v>17</v>
      </c>
      <c r="B21" s="17" t="s">
        <v>1196</v>
      </c>
      <c r="C21" s="17" t="s">
        <v>1250</v>
      </c>
      <c r="D21" s="34" t="s">
        <v>546</v>
      </c>
      <c r="E21" s="34">
        <v>6</v>
      </c>
      <c r="F21" s="41">
        <v>580</v>
      </c>
      <c r="G21" s="14">
        <f t="shared" si="0"/>
        <v>3480</v>
      </c>
    </row>
    <row r="22" ht="52.8" customHeight="1" spans="1:7">
      <c r="A22" s="11">
        <v>18</v>
      </c>
      <c r="B22" s="17" t="s">
        <v>1198</v>
      </c>
      <c r="C22" s="17"/>
      <c r="D22" s="34" t="s">
        <v>1199</v>
      </c>
      <c r="E22" s="34">
        <v>6</v>
      </c>
      <c r="F22" s="41">
        <v>580</v>
      </c>
      <c r="G22" s="14">
        <f t="shared" si="0"/>
        <v>3480</v>
      </c>
    </row>
    <row r="23" ht="52.8" customHeight="1" spans="1:7">
      <c r="A23" s="11">
        <v>19</v>
      </c>
      <c r="B23" s="17" t="s">
        <v>1200</v>
      </c>
      <c r="C23" s="17" t="s">
        <v>1251</v>
      </c>
      <c r="D23" s="34" t="s">
        <v>49</v>
      </c>
      <c r="E23" s="34">
        <v>964</v>
      </c>
      <c r="F23" s="41">
        <v>25</v>
      </c>
      <c r="G23" s="14">
        <f t="shared" si="0"/>
        <v>24100</v>
      </c>
    </row>
    <row r="24" ht="52.8" customHeight="1" spans="1:7">
      <c r="A24" s="11">
        <v>20</v>
      </c>
      <c r="B24" s="17" t="s">
        <v>1202</v>
      </c>
      <c r="C24" s="17" t="s">
        <v>1252</v>
      </c>
      <c r="D24" s="34" t="s">
        <v>49</v>
      </c>
      <c r="E24" s="34">
        <v>2652</v>
      </c>
      <c r="F24" s="41">
        <v>4.5</v>
      </c>
      <c r="G24" s="14">
        <f t="shared" si="0"/>
        <v>11934</v>
      </c>
    </row>
    <row r="25" ht="52.8" customHeight="1" spans="1:7">
      <c r="A25" s="11">
        <v>21</v>
      </c>
      <c r="B25" s="17" t="s">
        <v>1253</v>
      </c>
      <c r="C25" s="17" t="s">
        <v>1254</v>
      </c>
      <c r="D25" s="34" t="s">
        <v>49</v>
      </c>
      <c r="E25" s="34">
        <v>821</v>
      </c>
      <c r="F25" s="41">
        <v>6.5</v>
      </c>
      <c r="G25" s="14">
        <f t="shared" si="0"/>
        <v>5336.5</v>
      </c>
    </row>
    <row r="26" ht="52.8" customHeight="1" spans="1:7">
      <c r="A26" s="11">
        <v>22</v>
      </c>
      <c r="B26" s="17" t="s">
        <v>1255</v>
      </c>
      <c r="C26" s="17" t="s">
        <v>1256</v>
      </c>
      <c r="D26" s="34" t="s">
        <v>49</v>
      </c>
      <c r="E26" s="34">
        <v>3080</v>
      </c>
      <c r="F26" s="41">
        <v>3.5</v>
      </c>
      <c r="G26" s="14">
        <f t="shared" si="0"/>
        <v>10780</v>
      </c>
    </row>
    <row r="27" ht="52.8" customHeight="1" spans="1:7">
      <c r="A27" s="11">
        <v>23</v>
      </c>
      <c r="B27" s="17" t="s">
        <v>1204</v>
      </c>
      <c r="C27" s="17" t="s">
        <v>1257</v>
      </c>
      <c r="D27" s="34" t="s">
        <v>49</v>
      </c>
      <c r="E27" s="34">
        <v>600</v>
      </c>
      <c r="F27" s="41">
        <v>3.9</v>
      </c>
      <c r="G27" s="14">
        <f t="shared" si="0"/>
        <v>2340</v>
      </c>
    </row>
    <row r="28" ht="52.8" customHeight="1" spans="1:7">
      <c r="A28" s="11">
        <v>24</v>
      </c>
      <c r="B28" s="17" t="s">
        <v>1206</v>
      </c>
      <c r="C28" s="17" t="s">
        <v>1258</v>
      </c>
      <c r="D28" s="34" t="s">
        <v>49</v>
      </c>
      <c r="E28" s="34">
        <v>1860</v>
      </c>
      <c r="F28" s="41">
        <v>9.2</v>
      </c>
      <c r="G28" s="14">
        <f t="shared" si="0"/>
        <v>17112</v>
      </c>
    </row>
    <row r="29" ht="52.8" customHeight="1" spans="1:7">
      <c r="A29" s="11">
        <v>25</v>
      </c>
      <c r="B29" s="17" t="s">
        <v>1259</v>
      </c>
      <c r="C29" s="17" t="s">
        <v>1257</v>
      </c>
      <c r="D29" s="34" t="s">
        <v>49</v>
      </c>
      <c r="E29" s="34">
        <v>5466</v>
      </c>
      <c r="F29" s="41">
        <v>3</v>
      </c>
      <c r="G29" s="14">
        <f t="shared" si="0"/>
        <v>16398</v>
      </c>
    </row>
    <row r="30" ht="52.8" customHeight="1" spans="1:7">
      <c r="A30" s="11">
        <v>26</v>
      </c>
      <c r="B30" s="17" t="s">
        <v>1260</v>
      </c>
      <c r="C30" s="17" t="s">
        <v>1261</v>
      </c>
      <c r="D30" s="34" t="s">
        <v>608</v>
      </c>
      <c r="E30" s="34">
        <v>3</v>
      </c>
      <c r="F30" s="41">
        <v>380</v>
      </c>
      <c r="G30" s="14">
        <f t="shared" si="0"/>
        <v>1140</v>
      </c>
    </row>
    <row r="31" ht="49.05" customHeight="1" spans="1:7">
      <c r="A31" s="11">
        <v>27</v>
      </c>
      <c r="B31" s="17" t="s">
        <v>1262</v>
      </c>
      <c r="C31" s="17" t="s">
        <v>1263</v>
      </c>
      <c r="D31" s="13" t="s">
        <v>546</v>
      </c>
      <c r="E31" s="13">
        <v>1</v>
      </c>
      <c r="F31" s="41">
        <v>3800</v>
      </c>
      <c r="G31" s="14">
        <f t="shared" si="0"/>
        <v>3800</v>
      </c>
    </row>
    <row r="32" ht="49.05" customHeight="1" spans="1:7">
      <c r="A32" s="11">
        <v>28</v>
      </c>
      <c r="B32" s="42" t="s">
        <v>1212</v>
      </c>
      <c r="C32" s="42" t="s">
        <v>1264</v>
      </c>
      <c r="D32" s="23" t="s">
        <v>546</v>
      </c>
      <c r="E32" s="23">
        <v>4</v>
      </c>
      <c r="F32" s="41">
        <v>880</v>
      </c>
      <c r="G32" s="14">
        <f t="shared" si="0"/>
        <v>3520</v>
      </c>
    </row>
    <row r="33" ht="49.05" customHeight="1" spans="1:7">
      <c r="A33" s="11">
        <v>29</v>
      </c>
      <c r="B33" s="43" t="s">
        <v>1265</v>
      </c>
      <c r="C33" s="17"/>
      <c r="D33" s="13" t="s">
        <v>92</v>
      </c>
      <c r="E33" s="44">
        <v>800</v>
      </c>
      <c r="F33" s="41">
        <v>18</v>
      </c>
      <c r="G33" s="14">
        <f t="shared" si="0"/>
        <v>14400</v>
      </c>
    </row>
    <row r="34" ht="49.05" customHeight="1" spans="1:7">
      <c r="A34" s="11">
        <v>30</v>
      </c>
      <c r="B34" s="43" t="s">
        <v>1266</v>
      </c>
      <c r="C34" s="17"/>
      <c r="D34" s="13" t="s">
        <v>101</v>
      </c>
      <c r="E34" s="44">
        <v>1200</v>
      </c>
      <c r="F34" s="41">
        <v>1.2</v>
      </c>
      <c r="G34" s="14">
        <f t="shared" si="0"/>
        <v>1440</v>
      </c>
    </row>
    <row r="35" ht="49.05" customHeight="1" spans="1:7">
      <c r="A35" s="11">
        <v>31</v>
      </c>
      <c r="B35" s="43" t="s">
        <v>1267</v>
      </c>
      <c r="C35" s="17"/>
      <c r="D35" s="13" t="s">
        <v>101</v>
      </c>
      <c r="E35" s="44">
        <v>600</v>
      </c>
      <c r="F35" s="41">
        <v>1.2</v>
      </c>
      <c r="G35" s="14">
        <f t="shared" si="0"/>
        <v>720</v>
      </c>
    </row>
    <row r="36" ht="49.05" customHeight="1" spans="1:7">
      <c r="A36" s="11">
        <v>32</v>
      </c>
      <c r="B36" s="43" t="s">
        <v>1268</v>
      </c>
      <c r="C36" s="17"/>
      <c r="D36" s="13" t="s">
        <v>101</v>
      </c>
      <c r="E36" s="44">
        <v>500</v>
      </c>
      <c r="F36" s="41">
        <v>1.2</v>
      </c>
      <c r="G36" s="14">
        <f t="shared" si="0"/>
        <v>600</v>
      </c>
    </row>
    <row r="37" ht="49.05" customHeight="1" spans="1:7">
      <c r="A37" s="11">
        <v>33</v>
      </c>
      <c r="B37" s="43" t="s">
        <v>1269</v>
      </c>
      <c r="C37" s="17"/>
      <c r="D37" s="13" t="s">
        <v>1270</v>
      </c>
      <c r="E37" s="44">
        <v>20</v>
      </c>
      <c r="F37" s="41">
        <v>450</v>
      </c>
      <c r="G37" s="14">
        <f t="shared" si="0"/>
        <v>9000</v>
      </c>
    </row>
    <row r="38" ht="49.05" customHeight="1" spans="1:7">
      <c r="A38" s="11">
        <v>34</v>
      </c>
      <c r="B38" s="43" t="s">
        <v>1271</v>
      </c>
      <c r="C38" s="17" t="s">
        <v>1272</v>
      </c>
      <c r="D38" s="13" t="s">
        <v>217</v>
      </c>
      <c r="E38" s="44">
        <v>1</v>
      </c>
      <c r="F38" s="41">
        <v>11500</v>
      </c>
      <c r="G38" s="14">
        <f t="shared" si="0"/>
        <v>11500</v>
      </c>
    </row>
    <row r="39" s="39" customFormat="1" ht="29.4" customHeight="1" spans="1:7">
      <c r="A39" s="35" t="s">
        <v>635</v>
      </c>
      <c r="B39" s="37" t="s">
        <v>1273</v>
      </c>
      <c r="C39" s="37" t="s">
        <v>635</v>
      </c>
      <c r="D39" s="37" t="s">
        <v>635</v>
      </c>
      <c r="E39" s="37"/>
      <c r="F39" s="37"/>
      <c r="G39" s="38">
        <f>SUM(G5:G38)</f>
        <v>315810.5</v>
      </c>
    </row>
  </sheetData>
  <mergeCells count="9">
    <mergeCell ref="A1:G1"/>
    <mergeCell ref="A2:E2"/>
    <mergeCell ref="F2:G2"/>
    <mergeCell ref="F3:G3"/>
    <mergeCell ref="A3:A4"/>
    <mergeCell ref="B3:B4"/>
    <mergeCell ref="C3:C4"/>
    <mergeCell ref="D3:D4"/>
    <mergeCell ref="E3:E4"/>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0"/>
  <sheetViews>
    <sheetView topLeftCell="A19" workbookViewId="0">
      <selection activeCell="D30" sqref="D30"/>
    </sheetView>
  </sheetViews>
  <sheetFormatPr defaultColWidth="9" defaultRowHeight="13.5" outlineLevelCol="7"/>
  <cols>
    <col min="1" max="1" width="7.00833333333333" style="1" customWidth="1"/>
    <col min="2" max="2" width="11" style="1" customWidth="1"/>
    <col min="3" max="3" width="18.1083333333333" style="1" customWidth="1"/>
    <col min="4" max="4" width="47.75" style="1" customWidth="1"/>
    <col min="5" max="5" width="9" style="1"/>
    <col min="6" max="6" width="9" style="2"/>
    <col min="7" max="8" width="10.3333333333333" style="2" customWidth="1"/>
    <col min="9" max="9" width="17.125" style="1" customWidth="1"/>
    <col min="10" max="16384" width="9" style="1"/>
  </cols>
  <sheetData>
    <row r="1" ht="22.5" spans="1:8">
      <c r="A1" s="3" t="s">
        <v>1222</v>
      </c>
      <c r="B1" s="3"/>
      <c r="C1" s="3"/>
      <c r="D1" s="3"/>
      <c r="E1" s="3"/>
      <c r="F1" s="3"/>
      <c r="G1" s="4"/>
      <c r="H1" s="4"/>
    </row>
    <row r="2" ht="14.25" spans="1:8">
      <c r="A2" s="5" t="s">
        <v>1274</v>
      </c>
      <c r="B2" s="5"/>
      <c r="C2" s="5"/>
      <c r="D2" s="5"/>
      <c r="E2" s="5"/>
      <c r="F2" s="5"/>
      <c r="G2" s="6" t="s">
        <v>1275</v>
      </c>
      <c r="H2" s="6"/>
    </row>
    <row r="3" spans="1:8">
      <c r="A3" s="7" t="s">
        <v>3</v>
      </c>
      <c r="B3" s="8" t="s">
        <v>1</v>
      </c>
      <c r="C3" s="9" t="s">
        <v>1276</v>
      </c>
      <c r="D3" s="9" t="s">
        <v>1225</v>
      </c>
      <c r="E3" s="9" t="s">
        <v>1226</v>
      </c>
      <c r="F3" s="9" t="s">
        <v>1227</v>
      </c>
      <c r="G3" s="9" t="s">
        <v>1228</v>
      </c>
      <c r="H3" s="10"/>
    </row>
    <row r="4" spans="1:8">
      <c r="A4" s="11"/>
      <c r="B4" s="12"/>
      <c r="C4" s="13"/>
      <c r="D4" s="13"/>
      <c r="E4" s="13"/>
      <c r="F4" s="13"/>
      <c r="G4" s="13" t="s">
        <v>1229</v>
      </c>
      <c r="H4" s="14" t="s">
        <v>748</v>
      </c>
    </row>
    <row r="5" ht="409.5" spans="1:8">
      <c r="A5" s="15">
        <v>1</v>
      </c>
      <c r="B5" s="16" t="s">
        <v>1277</v>
      </c>
      <c r="C5" s="13" t="s">
        <v>1278</v>
      </c>
      <c r="D5" s="17" t="s">
        <v>1279</v>
      </c>
      <c r="E5" s="18" t="s">
        <v>546</v>
      </c>
      <c r="F5" s="18">
        <v>1</v>
      </c>
      <c r="G5" s="18">
        <v>13935</v>
      </c>
      <c r="H5" s="14">
        <f t="shared" ref="H5:H39" si="0">G5*F5</f>
        <v>13935</v>
      </c>
    </row>
    <row r="6" ht="252" spans="1:8">
      <c r="A6" s="19"/>
      <c r="B6" s="20"/>
      <c r="C6" s="13" t="s">
        <v>1280</v>
      </c>
      <c r="D6" s="17" t="s">
        <v>1281</v>
      </c>
      <c r="E6" s="18" t="s">
        <v>546</v>
      </c>
      <c r="F6" s="18">
        <v>1</v>
      </c>
      <c r="G6" s="18">
        <v>11850</v>
      </c>
      <c r="H6" s="14">
        <f t="shared" si="0"/>
        <v>11850</v>
      </c>
    </row>
    <row r="7" ht="240" spans="1:8">
      <c r="A7" s="19"/>
      <c r="B7" s="20"/>
      <c r="C7" s="13" t="s">
        <v>1282</v>
      </c>
      <c r="D7" s="17" t="s">
        <v>1283</v>
      </c>
      <c r="E7" s="18" t="s">
        <v>546</v>
      </c>
      <c r="F7" s="18">
        <v>1</v>
      </c>
      <c r="G7" s="18">
        <v>13780</v>
      </c>
      <c r="H7" s="14">
        <f t="shared" si="0"/>
        <v>13780</v>
      </c>
    </row>
    <row r="8" ht="409.5" spans="1:8">
      <c r="A8" s="19"/>
      <c r="B8" s="20"/>
      <c r="C8" s="13" t="s">
        <v>1284</v>
      </c>
      <c r="D8" s="17" t="s">
        <v>1285</v>
      </c>
      <c r="E8" s="18" t="s">
        <v>546</v>
      </c>
      <c r="F8" s="18">
        <v>1</v>
      </c>
      <c r="G8" s="18">
        <v>23160</v>
      </c>
      <c r="H8" s="14">
        <f t="shared" si="0"/>
        <v>23160</v>
      </c>
    </row>
    <row r="9" ht="409.5" spans="1:8">
      <c r="A9" s="21"/>
      <c r="B9" s="12"/>
      <c r="C9" s="13" t="s">
        <v>1286</v>
      </c>
      <c r="D9" s="17" t="s">
        <v>1287</v>
      </c>
      <c r="E9" s="18" t="s">
        <v>546</v>
      </c>
      <c r="F9" s="18">
        <v>1</v>
      </c>
      <c r="G9" s="18">
        <v>12780</v>
      </c>
      <c r="H9" s="14">
        <f t="shared" si="0"/>
        <v>12780</v>
      </c>
    </row>
    <row r="10" ht="372" spans="1:8">
      <c r="A10" s="15">
        <v>2</v>
      </c>
      <c r="B10" s="16" t="s">
        <v>1288</v>
      </c>
      <c r="C10" s="13" t="s">
        <v>1289</v>
      </c>
      <c r="D10" s="17" t="s">
        <v>1290</v>
      </c>
      <c r="E10" s="18" t="s">
        <v>101</v>
      </c>
      <c r="F10" s="18">
        <v>150</v>
      </c>
      <c r="G10" s="18">
        <v>50</v>
      </c>
      <c r="H10" s="14">
        <f t="shared" si="0"/>
        <v>7500</v>
      </c>
    </row>
    <row r="11" ht="348" spans="1:8">
      <c r="A11" s="21"/>
      <c r="B11" s="12"/>
      <c r="C11" s="13" t="s">
        <v>1291</v>
      </c>
      <c r="D11" s="17" t="s">
        <v>1292</v>
      </c>
      <c r="E11" s="18" t="s">
        <v>101</v>
      </c>
      <c r="F11" s="18">
        <v>20</v>
      </c>
      <c r="G11" s="18">
        <v>50</v>
      </c>
      <c r="H11" s="14">
        <f t="shared" si="0"/>
        <v>1000</v>
      </c>
    </row>
    <row r="12" ht="144" spans="1:8">
      <c r="A12" s="15">
        <v>3</v>
      </c>
      <c r="B12" s="20" t="s">
        <v>1293</v>
      </c>
      <c r="C12" s="22" t="s">
        <v>1294</v>
      </c>
      <c r="D12" s="17" t="s">
        <v>1295</v>
      </c>
      <c r="E12" s="18" t="s">
        <v>608</v>
      </c>
      <c r="F12" s="18">
        <v>1</v>
      </c>
      <c r="G12" s="18">
        <v>39450</v>
      </c>
      <c r="H12" s="14">
        <f t="shared" si="0"/>
        <v>39450</v>
      </c>
    </row>
    <row r="13" ht="84" spans="1:8">
      <c r="A13" s="19"/>
      <c r="B13" s="20"/>
      <c r="C13" s="13" t="s">
        <v>1296</v>
      </c>
      <c r="D13" s="17" t="s">
        <v>1297</v>
      </c>
      <c r="E13" s="18" t="s">
        <v>546</v>
      </c>
      <c r="F13" s="18">
        <v>18</v>
      </c>
      <c r="G13" s="18">
        <v>13680</v>
      </c>
      <c r="H13" s="14">
        <f t="shared" si="0"/>
        <v>246240</v>
      </c>
    </row>
    <row r="14" ht="108" spans="1:8">
      <c r="A14" s="21"/>
      <c r="B14" s="20"/>
      <c r="C14" s="23" t="s">
        <v>1298</v>
      </c>
      <c r="D14" s="17" t="s">
        <v>1299</v>
      </c>
      <c r="E14" s="18" t="s">
        <v>1300</v>
      </c>
      <c r="F14" s="18">
        <v>1</v>
      </c>
      <c r="G14" s="18">
        <v>13800</v>
      </c>
      <c r="H14" s="14">
        <f t="shared" si="0"/>
        <v>13800</v>
      </c>
    </row>
    <row r="15" ht="168" spans="1:8">
      <c r="A15" s="21">
        <v>4</v>
      </c>
      <c r="B15" s="24" t="s">
        <v>1301</v>
      </c>
      <c r="C15" s="25"/>
      <c r="D15" s="17" t="s">
        <v>1302</v>
      </c>
      <c r="E15" s="18" t="s">
        <v>608</v>
      </c>
      <c r="F15" s="18">
        <v>1</v>
      </c>
      <c r="G15" s="18">
        <v>55960</v>
      </c>
      <c r="H15" s="14">
        <f t="shared" si="0"/>
        <v>55960</v>
      </c>
    </row>
    <row r="16" ht="276" spans="1:8">
      <c r="A16" s="21">
        <v>5</v>
      </c>
      <c r="B16" s="24" t="s">
        <v>1303</v>
      </c>
      <c r="C16" s="25"/>
      <c r="D16" s="17" t="s">
        <v>1304</v>
      </c>
      <c r="E16" s="18" t="s">
        <v>608</v>
      </c>
      <c r="F16" s="18">
        <v>1</v>
      </c>
      <c r="G16" s="18">
        <v>38800</v>
      </c>
      <c r="H16" s="14">
        <f t="shared" si="0"/>
        <v>38800</v>
      </c>
    </row>
    <row r="17" ht="52.8" customHeight="1" spans="1:8">
      <c r="A17" s="21">
        <v>6</v>
      </c>
      <c r="B17" s="26" t="s">
        <v>1305</v>
      </c>
      <c r="C17" s="27"/>
      <c r="D17" s="17" t="s">
        <v>1306</v>
      </c>
      <c r="E17" s="18" t="s">
        <v>101</v>
      </c>
      <c r="F17" s="18">
        <v>1</v>
      </c>
      <c r="G17" s="18">
        <v>1170</v>
      </c>
      <c r="H17" s="14">
        <f t="shared" si="0"/>
        <v>1170</v>
      </c>
    </row>
    <row r="18" ht="72" spans="1:8">
      <c r="A18" s="21">
        <v>7</v>
      </c>
      <c r="B18" s="28" t="s">
        <v>1307</v>
      </c>
      <c r="C18" s="29"/>
      <c r="D18" s="17" t="s">
        <v>1308</v>
      </c>
      <c r="E18" s="18" t="s">
        <v>148</v>
      </c>
      <c r="F18" s="18">
        <v>15</v>
      </c>
      <c r="G18" s="18">
        <v>4085</v>
      </c>
      <c r="H18" s="14">
        <f t="shared" si="0"/>
        <v>61275</v>
      </c>
    </row>
    <row r="19" ht="409.5" spans="1:8">
      <c r="A19" s="21">
        <v>8</v>
      </c>
      <c r="B19" s="30" t="s">
        <v>1309</v>
      </c>
      <c r="C19" s="31"/>
      <c r="D19" s="17" t="s">
        <v>1310</v>
      </c>
      <c r="E19" s="18" t="s">
        <v>608</v>
      </c>
      <c r="F19" s="18">
        <v>1</v>
      </c>
      <c r="G19" s="18">
        <v>4280</v>
      </c>
      <c r="H19" s="14">
        <f t="shared" si="0"/>
        <v>4280</v>
      </c>
    </row>
    <row r="20" ht="84" spans="1:8">
      <c r="A20" s="21">
        <v>9</v>
      </c>
      <c r="B20" s="30" t="s">
        <v>1311</v>
      </c>
      <c r="C20" s="31"/>
      <c r="D20" s="17" t="s">
        <v>1312</v>
      </c>
      <c r="E20" s="18" t="s">
        <v>608</v>
      </c>
      <c r="F20" s="18">
        <v>1</v>
      </c>
      <c r="G20" s="18">
        <v>957</v>
      </c>
      <c r="H20" s="14">
        <f t="shared" si="0"/>
        <v>957</v>
      </c>
    </row>
    <row r="21" ht="60" spans="1:8">
      <c r="A21" s="21">
        <v>10</v>
      </c>
      <c r="B21" s="30" t="s">
        <v>1313</v>
      </c>
      <c r="C21" s="31"/>
      <c r="D21" s="17" t="s">
        <v>1314</v>
      </c>
      <c r="E21" s="18" t="s">
        <v>546</v>
      </c>
      <c r="F21" s="18">
        <v>4</v>
      </c>
      <c r="G21" s="18">
        <v>7880</v>
      </c>
      <c r="H21" s="14">
        <f t="shared" si="0"/>
        <v>31520</v>
      </c>
    </row>
    <row r="22" ht="84" spans="1:8">
      <c r="A22" s="21">
        <v>11</v>
      </c>
      <c r="B22" s="30" t="s">
        <v>1315</v>
      </c>
      <c r="C22" s="31"/>
      <c r="D22" s="17" t="s">
        <v>1316</v>
      </c>
      <c r="E22" s="18" t="s">
        <v>101</v>
      </c>
      <c r="F22" s="18">
        <v>4</v>
      </c>
      <c r="G22" s="18">
        <v>635</v>
      </c>
      <c r="H22" s="14">
        <f t="shared" si="0"/>
        <v>2540</v>
      </c>
    </row>
    <row r="23" ht="52.8" customHeight="1" spans="1:8">
      <c r="A23" s="21">
        <v>12</v>
      </c>
      <c r="B23" s="24" t="s">
        <v>1317</v>
      </c>
      <c r="C23" s="25"/>
      <c r="D23" s="32" t="s">
        <v>1318</v>
      </c>
      <c r="E23" s="18" t="s">
        <v>546</v>
      </c>
      <c r="F23" s="18">
        <v>4</v>
      </c>
      <c r="G23" s="18">
        <v>3900</v>
      </c>
      <c r="H23" s="14">
        <f t="shared" si="0"/>
        <v>15600</v>
      </c>
    </row>
    <row r="24" ht="72" spans="1:8">
      <c r="A24" s="21">
        <v>13</v>
      </c>
      <c r="B24" s="24" t="s">
        <v>1319</v>
      </c>
      <c r="C24" s="33"/>
      <c r="D24" s="17" t="s">
        <v>1320</v>
      </c>
      <c r="E24" s="34" t="s">
        <v>608</v>
      </c>
      <c r="F24" s="34">
        <v>1</v>
      </c>
      <c r="G24" s="18">
        <v>8200</v>
      </c>
      <c r="H24" s="14">
        <f t="shared" si="0"/>
        <v>8200</v>
      </c>
    </row>
    <row r="25" ht="72" spans="1:8">
      <c r="A25" s="21">
        <v>14</v>
      </c>
      <c r="B25" s="24" t="s">
        <v>1319</v>
      </c>
      <c r="C25" s="33"/>
      <c r="D25" s="17" t="s">
        <v>1321</v>
      </c>
      <c r="E25" s="34" t="s">
        <v>608</v>
      </c>
      <c r="F25" s="34">
        <v>1</v>
      </c>
      <c r="G25" s="18">
        <v>3390</v>
      </c>
      <c r="H25" s="14">
        <f t="shared" si="0"/>
        <v>3390</v>
      </c>
    </row>
    <row r="26" ht="60" spans="1:8">
      <c r="A26" s="21">
        <v>15</v>
      </c>
      <c r="B26" s="24" t="s">
        <v>1319</v>
      </c>
      <c r="C26" s="33"/>
      <c r="D26" s="17" t="s">
        <v>1322</v>
      </c>
      <c r="E26" s="34" t="s">
        <v>608</v>
      </c>
      <c r="F26" s="34">
        <v>1</v>
      </c>
      <c r="G26" s="18">
        <v>2334</v>
      </c>
      <c r="H26" s="14">
        <f t="shared" si="0"/>
        <v>2334</v>
      </c>
    </row>
    <row r="27" ht="96" spans="1:8">
      <c r="A27" s="21">
        <v>16</v>
      </c>
      <c r="B27" s="24" t="s">
        <v>1323</v>
      </c>
      <c r="C27" s="25"/>
      <c r="D27" s="17" t="s">
        <v>1324</v>
      </c>
      <c r="E27" s="34" t="s">
        <v>608</v>
      </c>
      <c r="F27" s="34">
        <v>1</v>
      </c>
      <c r="G27" s="18">
        <v>870</v>
      </c>
      <c r="H27" s="14">
        <f t="shared" si="0"/>
        <v>870</v>
      </c>
    </row>
    <row r="28" ht="52.8" customHeight="1" spans="1:8">
      <c r="A28" s="21">
        <v>17</v>
      </c>
      <c r="B28" s="24" t="s">
        <v>1190</v>
      </c>
      <c r="C28" s="25"/>
      <c r="D28" s="17" t="s">
        <v>1191</v>
      </c>
      <c r="E28" s="34" t="s">
        <v>101</v>
      </c>
      <c r="F28" s="34">
        <v>22</v>
      </c>
      <c r="G28" s="18">
        <v>445</v>
      </c>
      <c r="H28" s="14">
        <f t="shared" si="0"/>
        <v>9790</v>
      </c>
    </row>
    <row r="29" ht="52.8" customHeight="1" spans="1:8">
      <c r="A29" s="21">
        <v>18</v>
      </c>
      <c r="B29" s="24" t="s">
        <v>1325</v>
      </c>
      <c r="C29" s="33"/>
      <c r="D29" s="17" t="s">
        <v>1326</v>
      </c>
      <c r="E29" s="34" t="s">
        <v>608</v>
      </c>
      <c r="F29" s="34">
        <v>1</v>
      </c>
      <c r="G29" s="18">
        <v>4975</v>
      </c>
      <c r="H29" s="14">
        <f t="shared" si="0"/>
        <v>4975</v>
      </c>
    </row>
    <row r="30" ht="360" spans="1:8">
      <c r="A30" s="21">
        <v>19</v>
      </c>
      <c r="B30" s="24" t="s">
        <v>1327</v>
      </c>
      <c r="C30" s="33"/>
      <c r="D30" s="17" t="s">
        <v>1328</v>
      </c>
      <c r="E30" s="34" t="s">
        <v>608</v>
      </c>
      <c r="F30" s="34">
        <v>2</v>
      </c>
      <c r="G30" s="18">
        <v>3650</v>
      </c>
      <c r="H30" s="14">
        <f t="shared" si="0"/>
        <v>7300</v>
      </c>
    </row>
    <row r="31" ht="84" spans="1:8">
      <c r="A31" s="21">
        <v>20</v>
      </c>
      <c r="B31" s="24" t="s">
        <v>1329</v>
      </c>
      <c r="C31" s="33"/>
      <c r="D31" s="17" t="s">
        <v>1330</v>
      </c>
      <c r="E31" s="34" t="s">
        <v>101</v>
      </c>
      <c r="F31" s="34">
        <v>2</v>
      </c>
      <c r="G31" s="18">
        <v>35</v>
      </c>
      <c r="H31" s="14">
        <f t="shared" si="0"/>
        <v>70</v>
      </c>
    </row>
    <row r="32" ht="52.8" customHeight="1" spans="1:8">
      <c r="A32" s="21">
        <v>21</v>
      </c>
      <c r="B32" s="24" t="s">
        <v>1331</v>
      </c>
      <c r="C32" s="33"/>
      <c r="D32" s="17" t="s">
        <v>1332</v>
      </c>
      <c r="E32" s="34" t="s">
        <v>546</v>
      </c>
      <c r="F32" s="34">
        <v>2</v>
      </c>
      <c r="G32" s="18">
        <v>90</v>
      </c>
      <c r="H32" s="14">
        <f t="shared" si="0"/>
        <v>180</v>
      </c>
    </row>
    <row r="33" ht="52.8" customHeight="1" spans="1:8">
      <c r="A33" s="21">
        <v>22</v>
      </c>
      <c r="B33" s="24" t="s">
        <v>1333</v>
      </c>
      <c r="C33" s="25"/>
      <c r="D33" s="17" t="s">
        <v>1334</v>
      </c>
      <c r="E33" s="34" t="s">
        <v>608</v>
      </c>
      <c r="F33" s="34">
        <v>1</v>
      </c>
      <c r="G33" s="18">
        <v>3545</v>
      </c>
      <c r="H33" s="14">
        <f t="shared" si="0"/>
        <v>3545</v>
      </c>
    </row>
    <row r="34" ht="52.8" customHeight="1" spans="1:8">
      <c r="A34" s="21">
        <v>23</v>
      </c>
      <c r="B34" s="24" t="s">
        <v>1335</v>
      </c>
      <c r="C34" s="25"/>
      <c r="D34" s="17" t="s">
        <v>1336</v>
      </c>
      <c r="E34" s="34" t="s">
        <v>101</v>
      </c>
      <c r="F34" s="34">
        <v>1</v>
      </c>
      <c r="G34" s="18">
        <v>325</v>
      </c>
      <c r="H34" s="14">
        <f t="shared" si="0"/>
        <v>325</v>
      </c>
    </row>
    <row r="35" ht="52.8" customHeight="1" spans="1:8">
      <c r="A35" s="21">
        <v>24</v>
      </c>
      <c r="B35" s="24" t="s">
        <v>1337</v>
      </c>
      <c r="C35" s="25"/>
      <c r="D35" s="17" t="s">
        <v>1338</v>
      </c>
      <c r="E35" s="34" t="s">
        <v>101</v>
      </c>
      <c r="F35" s="34">
        <v>5</v>
      </c>
      <c r="G35" s="18">
        <v>105</v>
      </c>
      <c r="H35" s="14">
        <f t="shared" si="0"/>
        <v>525</v>
      </c>
    </row>
    <row r="36" ht="52.8" customHeight="1" spans="1:8">
      <c r="A36" s="21">
        <v>25</v>
      </c>
      <c r="B36" s="24" t="s">
        <v>1339</v>
      </c>
      <c r="C36" s="25"/>
      <c r="D36" s="17" t="s">
        <v>1340</v>
      </c>
      <c r="E36" s="34" t="s">
        <v>101</v>
      </c>
      <c r="F36" s="34">
        <v>5</v>
      </c>
      <c r="G36" s="18">
        <v>255</v>
      </c>
      <c r="H36" s="14">
        <f t="shared" si="0"/>
        <v>1275</v>
      </c>
    </row>
    <row r="37" ht="52.8" customHeight="1" spans="1:8">
      <c r="A37" s="21">
        <v>26</v>
      </c>
      <c r="B37" s="24" t="s">
        <v>1341</v>
      </c>
      <c r="C37" s="25"/>
      <c r="D37" s="17" t="s">
        <v>1342</v>
      </c>
      <c r="E37" s="34" t="s">
        <v>101</v>
      </c>
      <c r="F37" s="34">
        <v>4</v>
      </c>
      <c r="G37" s="18">
        <v>780</v>
      </c>
      <c r="H37" s="14">
        <f t="shared" si="0"/>
        <v>3120</v>
      </c>
    </row>
    <row r="38" ht="52.8" customHeight="1" spans="1:8">
      <c r="A38" s="21">
        <v>27</v>
      </c>
      <c r="B38" s="24" t="s">
        <v>1200</v>
      </c>
      <c r="C38" s="25"/>
      <c r="D38" s="17" t="s">
        <v>1343</v>
      </c>
      <c r="E38" s="34" t="s">
        <v>49</v>
      </c>
      <c r="F38" s="34">
        <v>100</v>
      </c>
      <c r="G38" s="18">
        <v>35</v>
      </c>
      <c r="H38" s="14">
        <f t="shared" si="0"/>
        <v>3500</v>
      </c>
    </row>
    <row r="39" ht="52.8" customHeight="1" spans="1:8">
      <c r="A39" s="21">
        <v>28</v>
      </c>
      <c r="B39" s="24" t="s">
        <v>1271</v>
      </c>
      <c r="C39" s="25"/>
      <c r="D39" s="17" t="s">
        <v>1344</v>
      </c>
      <c r="E39" s="34" t="s">
        <v>217</v>
      </c>
      <c r="F39" s="34">
        <v>1</v>
      </c>
      <c r="G39" s="18">
        <v>8500</v>
      </c>
      <c r="H39" s="14">
        <f t="shared" si="0"/>
        <v>8500</v>
      </c>
    </row>
    <row r="40" ht="29.4" customHeight="1" spans="1:8">
      <c r="A40" s="35" t="s">
        <v>635</v>
      </c>
      <c r="B40" s="36"/>
      <c r="C40" s="37" t="s">
        <v>1273</v>
      </c>
      <c r="D40" s="37" t="s">
        <v>635</v>
      </c>
      <c r="E40" s="37" t="s">
        <v>635</v>
      </c>
      <c r="F40" s="37"/>
      <c r="G40" s="37"/>
      <c r="H40" s="38">
        <f>SUM(H5:H39)</f>
        <v>653496</v>
      </c>
    </row>
  </sheetData>
  <mergeCells count="41">
    <mergeCell ref="A1:H1"/>
    <mergeCell ref="A2:F2"/>
    <mergeCell ref="G2:H2"/>
    <mergeCell ref="G3:H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A3:A4"/>
    <mergeCell ref="A5:A9"/>
    <mergeCell ref="A10:A11"/>
    <mergeCell ref="A12:A14"/>
    <mergeCell ref="B3:B4"/>
    <mergeCell ref="B5:B9"/>
    <mergeCell ref="B10:B11"/>
    <mergeCell ref="B12:B14"/>
    <mergeCell ref="C3:C4"/>
    <mergeCell ref="D3:D4"/>
    <mergeCell ref="E3:E4"/>
    <mergeCell ref="F3:F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47"/>
  <sheetViews>
    <sheetView view="pageBreakPreview" zoomScaleNormal="100" workbookViewId="0">
      <pane ySplit="3" topLeftCell="A108" activePane="bottomLeft" state="frozen"/>
      <selection/>
      <selection pane="bottomLeft" activeCell="D22" sqref="D22"/>
    </sheetView>
  </sheetViews>
  <sheetFormatPr defaultColWidth="15.125" defaultRowHeight="14.25"/>
  <cols>
    <col min="1" max="1" width="7" customWidth="1"/>
    <col min="2" max="2" width="25" customWidth="1"/>
    <col min="3" max="3" width="5.875" customWidth="1"/>
    <col min="4" max="4" width="23" customWidth="1"/>
    <col min="5" max="5" width="17.625" customWidth="1"/>
    <col min="6" max="6" width="13.625" customWidth="1"/>
    <col min="7" max="7" width="16.25" style="49" customWidth="1"/>
    <col min="8" max="8" width="9.75" customWidth="1"/>
    <col min="9" max="9" width="20" customWidth="1"/>
    <col min="10" max="10" width="16.25" customWidth="1"/>
    <col min="11" max="11" width="32.25" style="47" customWidth="1"/>
    <col min="12" max="12" width="14" customWidth="1"/>
    <col min="13" max="16384" width="15.125" customWidth="1"/>
  </cols>
  <sheetData>
    <row r="1" customFormat="1" ht="26" customHeight="1" spans="1:12">
      <c r="A1" s="93" t="s">
        <v>189</v>
      </c>
      <c r="B1" s="93"/>
      <c r="C1" s="93"/>
      <c r="D1" s="93"/>
      <c r="E1" s="93"/>
      <c r="F1" s="93"/>
      <c r="G1" s="93"/>
      <c r="H1" s="93"/>
      <c r="I1" s="93"/>
      <c r="J1" s="93"/>
      <c r="K1" s="94"/>
      <c r="L1" s="93"/>
    </row>
    <row r="2" s="92" customFormat="1" ht="32" customHeight="1" spans="1:12">
      <c r="A2" s="95" t="s">
        <v>1</v>
      </c>
      <c r="B2" s="96"/>
      <c r="C2" s="97" t="s">
        <v>2</v>
      </c>
      <c r="D2" s="98"/>
      <c r="E2" s="98"/>
      <c r="F2" s="98"/>
      <c r="G2" s="98"/>
      <c r="H2" s="98"/>
      <c r="I2" s="98"/>
      <c r="J2" s="98"/>
      <c r="K2" s="98"/>
      <c r="L2" s="99"/>
    </row>
    <row r="3" s="92" customFormat="1" ht="59" customHeight="1" spans="1:12">
      <c r="A3" s="100" t="s">
        <v>3</v>
      </c>
      <c r="B3" s="100" t="s">
        <v>4</v>
      </c>
      <c r="C3" s="100" t="s">
        <v>5</v>
      </c>
      <c r="D3" s="101" t="s">
        <v>6</v>
      </c>
      <c r="E3" s="101" t="s">
        <v>7</v>
      </c>
      <c r="F3" s="101" t="s">
        <v>8</v>
      </c>
      <c r="G3" s="102" t="s">
        <v>9</v>
      </c>
      <c r="H3" s="100" t="s">
        <v>10</v>
      </c>
      <c r="I3" s="103" t="s">
        <v>11</v>
      </c>
      <c r="J3" s="100" t="s">
        <v>12</v>
      </c>
      <c r="K3" s="102" t="s">
        <v>13</v>
      </c>
      <c r="L3" s="104" t="s">
        <v>14</v>
      </c>
    </row>
    <row r="4" s="92" customFormat="1" ht="60" spans="1:12">
      <c r="A4" s="70">
        <f>ROW()-3</f>
        <v>1</v>
      </c>
      <c r="B4" s="73" t="s">
        <v>169</v>
      </c>
      <c r="C4" s="71" t="s">
        <v>190</v>
      </c>
      <c r="D4" s="199" t="s">
        <v>191</v>
      </c>
      <c r="E4" s="105">
        <f>4670.1242*0.13</f>
        <v>607.116146</v>
      </c>
      <c r="F4" s="73">
        <v>600</v>
      </c>
      <c r="G4" s="71">
        <f>59.8/0.13</f>
        <v>460</v>
      </c>
      <c r="H4" s="71">
        <v>370</v>
      </c>
      <c r="I4" s="82"/>
      <c r="J4" s="82" t="s">
        <v>192</v>
      </c>
      <c r="K4" s="200" t="s">
        <v>193</v>
      </c>
      <c r="L4" s="84"/>
    </row>
    <row r="5" s="92" customFormat="1" ht="60" spans="1:12">
      <c r="A5" s="70">
        <f t="shared" ref="A5:A14" si="0">ROW()-3</f>
        <v>2</v>
      </c>
      <c r="B5" s="201" t="s">
        <v>169</v>
      </c>
      <c r="C5" s="71" t="s">
        <v>190</v>
      </c>
      <c r="D5" s="199" t="s">
        <v>194</v>
      </c>
      <c r="E5" s="105">
        <f>76459.8355*0.02+364.78</f>
        <v>1893.97671</v>
      </c>
      <c r="F5" s="73">
        <v>1800</v>
      </c>
      <c r="G5" s="71">
        <f>13.56/0.02+284.67</f>
        <v>962.67</v>
      </c>
      <c r="H5" s="71">
        <v>300</v>
      </c>
      <c r="I5" s="82"/>
      <c r="J5" s="82" t="s">
        <v>192</v>
      </c>
      <c r="K5" s="202"/>
      <c r="L5" s="84"/>
    </row>
    <row r="6" s="92" customFormat="1" ht="60" spans="1:12">
      <c r="A6" s="70">
        <f t="shared" si="0"/>
        <v>3</v>
      </c>
      <c r="B6" s="73" t="s">
        <v>195</v>
      </c>
      <c r="C6" s="71" t="s">
        <v>190</v>
      </c>
      <c r="D6" s="199" t="s">
        <v>196</v>
      </c>
      <c r="E6" s="105">
        <f>1252.2342*0.13+229.91</f>
        <v>392.700446</v>
      </c>
      <c r="F6" s="73">
        <f>160+120</f>
        <v>280</v>
      </c>
      <c r="G6" s="71">
        <f>20.72/0.05</f>
        <v>414.4</v>
      </c>
      <c r="H6" s="71">
        <v>370</v>
      </c>
      <c r="I6" s="82"/>
      <c r="J6" s="82" t="s">
        <v>192</v>
      </c>
      <c r="K6" s="202"/>
      <c r="L6" s="84"/>
    </row>
    <row r="7" s="92" customFormat="1" ht="108" spans="1:12">
      <c r="A7" s="70">
        <f t="shared" si="0"/>
        <v>4</v>
      </c>
      <c r="B7" s="73" t="s">
        <v>197</v>
      </c>
      <c r="C7" s="71" t="s">
        <v>198</v>
      </c>
      <c r="D7" s="199" t="s">
        <v>199</v>
      </c>
      <c r="E7" s="105">
        <v>94778.15</v>
      </c>
      <c r="F7" s="73">
        <v>59200</v>
      </c>
      <c r="G7" s="71">
        <v>70</v>
      </c>
      <c r="H7" s="71">
        <v>60</v>
      </c>
      <c r="I7" s="82"/>
      <c r="J7" s="82" t="s">
        <v>192</v>
      </c>
      <c r="K7" s="202"/>
      <c r="L7" s="84"/>
    </row>
    <row r="8" s="92" customFormat="1" ht="48" spans="1:12">
      <c r="A8" s="70">
        <f t="shared" si="0"/>
        <v>5</v>
      </c>
      <c r="B8" s="73" t="s">
        <v>200</v>
      </c>
      <c r="C8" s="71" t="s">
        <v>190</v>
      </c>
      <c r="D8" s="199" t="s">
        <v>201</v>
      </c>
      <c r="E8" s="105">
        <v>4652.6003</v>
      </c>
      <c r="F8" s="73">
        <v>2800</v>
      </c>
      <c r="G8" s="71">
        <v>1169</v>
      </c>
      <c r="H8" s="71">
        <v>380</v>
      </c>
      <c r="I8" s="82"/>
      <c r="J8" s="82" t="s">
        <v>192</v>
      </c>
      <c r="K8" s="194"/>
      <c r="L8" s="84"/>
    </row>
    <row r="9" s="92" customFormat="1" ht="30" customHeight="1" spans="1:12">
      <c r="A9" s="70">
        <f t="shared" si="0"/>
        <v>6</v>
      </c>
      <c r="B9" s="71" t="s">
        <v>107</v>
      </c>
      <c r="C9" s="71" t="s">
        <v>38</v>
      </c>
      <c r="D9" s="71" t="s">
        <v>202</v>
      </c>
      <c r="E9" s="105">
        <v>15177.11</v>
      </c>
      <c r="F9" s="71">
        <v>5000</v>
      </c>
      <c r="G9" s="71">
        <v>35.5</v>
      </c>
      <c r="H9" s="71">
        <v>35.5</v>
      </c>
      <c r="I9" s="82"/>
      <c r="J9" s="82" t="s">
        <v>203</v>
      </c>
      <c r="K9" s="108" t="s">
        <v>204</v>
      </c>
      <c r="L9" s="84"/>
    </row>
    <row r="10" s="92" customFormat="1" ht="30" customHeight="1" spans="1:12">
      <c r="A10" s="70">
        <f t="shared" si="0"/>
        <v>7</v>
      </c>
      <c r="B10" s="71" t="s">
        <v>205</v>
      </c>
      <c r="C10" s="71" t="s">
        <v>101</v>
      </c>
      <c r="D10" s="71"/>
      <c r="E10" s="105" t="s">
        <v>206</v>
      </c>
      <c r="F10" s="71">
        <v>100</v>
      </c>
      <c r="G10" s="71">
        <v>90</v>
      </c>
      <c r="H10" s="71">
        <v>90</v>
      </c>
      <c r="I10" s="82"/>
      <c r="J10" s="82" t="s">
        <v>203</v>
      </c>
      <c r="K10" s="108" t="s">
        <v>204</v>
      </c>
      <c r="L10" s="84"/>
    </row>
    <row r="11" s="92" customFormat="1" ht="30" customHeight="1" spans="1:12">
      <c r="A11" s="70">
        <f t="shared" si="0"/>
        <v>8</v>
      </c>
      <c r="B11" s="71" t="s">
        <v>207</v>
      </c>
      <c r="C11" s="71" t="s">
        <v>101</v>
      </c>
      <c r="D11" s="71"/>
      <c r="E11" s="203" t="s">
        <v>206</v>
      </c>
      <c r="F11" s="71">
        <v>100</v>
      </c>
      <c r="G11" s="71">
        <v>60</v>
      </c>
      <c r="H11" s="71">
        <v>60</v>
      </c>
      <c r="I11" s="82"/>
      <c r="J11" s="82" t="s">
        <v>203</v>
      </c>
      <c r="K11" s="108" t="s">
        <v>204</v>
      </c>
      <c r="L11" s="84"/>
    </row>
    <row r="12" s="92" customFormat="1" ht="30" customHeight="1" spans="1:12">
      <c r="A12" s="70">
        <f t="shared" si="0"/>
        <v>9</v>
      </c>
      <c r="B12" s="71" t="s">
        <v>208</v>
      </c>
      <c r="C12" s="71" t="s">
        <v>38</v>
      </c>
      <c r="D12" s="71" t="s">
        <v>209</v>
      </c>
      <c r="E12" s="105">
        <f>E9/2</f>
        <v>7588.555</v>
      </c>
      <c r="F12" s="71">
        <v>2500</v>
      </c>
      <c r="G12" s="71">
        <v>52</v>
      </c>
      <c r="H12" s="71">
        <v>52</v>
      </c>
      <c r="I12" s="82"/>
      <c r="J12" s="82" t="s">
        <v>203</v>
      </c>
      <c r="K12" s="108" t="s">
        <v>204</v>
      </c>
      <c r="L12" s="84"/>
    </row>
    <row r="13" customFormat="1" ht="30" customHeight="1" spans="1:12">
      <c r="A13" s="70">
        <f t="shared" si="0"/>
        <v>10</v>
      </c>
      <c r="B13" s="70" t="s">
        <v>113</v>
      </c>
      <c r="C13" s="70" t="s">
        <v>106</v>
      </c>
      <c r="D13" s="71" t="s">
        <v>114</v>
      </c>
      <c r="E13" s="71">
        <v>2653</v>
      </c>
      <c r="F13" s="71">
        <v>2000</v>
      </c>
      <c r="G13" s="70">
        <v>20</v>
      </c>
      <c r="H13" s="70">
        <v>20</v>
      </c>
      <c r="I13" s="82"/>
      <c r="J13" s="82" t="s">
        <v>210</v>
      </c>
      <c r="K13" s="108" t="s">
        <v>204</v>
      </c>
      <c r="L13" s="84"/>
    </row>
    <row r="14" customFormat="1" ht="30" customHeight="1" spans="1:12">
      <c r="A14" s="70">
        <f t="shared" si="0"/>
        <v>11</v>
      </c>
      <c r="B14" s="70" t="s">
        <v>113</v>
      </c>
      <c r="C14" s="70" t="s">
        <v>106</v>
      </c>
      <c r="D14" s="71" t="s">
        <v>116</v>
      </c>
      <c r="E14" s="71">
        <v>2110</v>
      </c>
      <c r="F14" s="71">
        <v>1500</v>
      </c>
      <c r="G14" s="70">
        <v>14.5</v>
      </c>
      <c r="H14" s="70">
        <v>14.5</v>
      </c>
      <c r="I14" s="82"/>
      <c r="J14" s="82" t="s">
        <v>210</v>
      </c>
      <c r="K14" s="108" t="s">
        <v>204</v>
      </c>
      <c r="L14" s="84"/>
    </row>
    <row r="15" customFormat="1" ht="30" customHeight="1" spans="1:12">
      <c r="A15" s="70">
        <f t="shared" ref="A15:A24" si="1">ROW()-3</f>
        <v>12</v>
      </c>
      <c r="B15" s="70" t="s">
        <v>117</v>
      </c>
      <c r="C15" s="70" t="s">
        <v>118</v>
      </c>
      <c r="D15" s="71" t="s">
        <v>119</v>
      </c>
      <c r="E15" s="71">
        <v>3705</v>
      </c>
      <c r="F15" s="71">
        <v>2000</v>
      </c>
      <c r="G15" s="70">
        <v>80</v>
      </c>
      <c r="H15" s="70">
        <v>65</v>
      </c>
      <c r="I15" s="82"/>
      <c r="J15" s="82" t="s">
        <v>210</v>
      </c>
      <c r="K15" s="108" t="s">
        <v>204</v>
      </c>
      <c r="L15" s="84"/>
    </row>
    <row r="16" customFormat="1" ht="30" customHeight="1" spans="1:12">
      <c r="A16" s="70">
        <f t="shared" si="1"/>
        <v>13</v>
      </c>
      <c r="B16" s="70" t="s">
        <v>110</v>
      </c>
      <c r="C16" s="70" t="s">
        <v>101</v>
      </c>
      <c r="D16" s="71" t="s">
        <v>111</v>
      </c>
      <c r="E16" s="71">
        <v>342</v>
      </c>
      <c r="F16" s="71">
        <v>200</v>
      </c>
      <c r="G16" s="70">
        <v>1.2</v>
      </c>
      <c r="H16" s="70">
        <v>1.2</v>
      </c>
      <c r="I16" s="82"/>
      <c r="J16" s="82" t="s">
        <v>210</v>
      </c>
      <c r="K16" s="108" t="s">
        <v>204</v>
      </c>
      <c r="L16" s="84"/>
    </row>
    <row r="17" customFormat="1" ht="30" customHeight="1" spans="1:12">
      <c r="A17" s="70">
        <f t="shared" si="1"/>
        <v>14</v>
      </c>
      <c r="B17" s="70" t="s">
        <v>110</v>
      </c>
      <c r="C17" s="70" t="s">
        <v>101</v>
      </c>
      <c r="D17" s="71">
        <v>800</v>
      </c>
      <c r="E17" s="71">
        <v>294</v>
      </c>
      <c r="F17" s="71">
        <v>200</v>
      </c>
      <c r="G17" s="70">
        <v>13</v>
      </c>
      <c r="H17" s="70">
        <v>13</v>
      </c>
      <c r="I17" s="82"/>
      <c r="J17" s="82" t="s">
        <v>210</v>
      </c>
      <c r="K17" s="108" t="s">
        <v>204</v>
      </c>
      <c r="L17" s="84"/>
    </row>
    <row r="18" customFormat="1" ht="30" customHeight="1" spans="1:12">
      <c r="A18" s="70">
        <f t="shared" si="1"/>
        <v>15</v>
      </c>
      <c r="B18" s="70" t="s">
        <v>110</v>
      </c>
      <c r="C18" s="70" t="s">
        <v>101</v>
      </c>
      <c r="D18" s="71">
        <v>100</v>
      </c>
      <c r="E18" s="71">
        <v>322</v>
      </c>
      <c r="F18" s="71">
        <v>200</v>
      </c>
      <c r="G18" s="70">
        <v>17.48</v>
      </c>
      <c r="H18" s="70">
        <v>17.48</v>
      </c>
      <c r="I18" s="82"/>
      <c r="J18" s="82" t="s">
        <v>210</v>
      </c>
      <c r="K18" s="108" t="s">
        <v>204</v>
      </c>
      <c r="L18" s="84"/>
    </row>
    <row r="19" customFormat="1" ht="30" customHeight="1" spans="1:12">
      <c r="A19" s="70">
        <f t="shared" si="1"/>
        <v>16</v>
      </c>
      <c r="B19" s="70" t="s">
        <v>120</v>
      </c>
      <c r="C19" s="70" t="s">
        <v>101</v>
      </c>
      <c r="D19" s="71" t="s">
        <v>55</v>
      </c>
      <c r="E19" s="71">
        <v>925</v>
      </c>
      <c r="F19" s="71">
        <v>500</v>
      </c>
      <c r="G19" s="70">
        <v>3.3</v>
      </c>
      <c r="H19" s="70">
        <v>3.3</v>
      </c>
      <c r="I19" s="82"/>
      <c r="J19" s="82" t="s">
        <v>210</v>
      </c>
      <c r="K19" s="108" t="s">
        <v>204</v>
      </c>
      <c r="L19" s="84"/>
    </row>
    <row r="20" customFormat="1" ht="30" customHeight="1" spans="1:12">
      <c r="A20" s="70">
        <f t="shared" si="1"/>
        <v>17</v>
      </c>
      <c r="B20" s="70" t="s">
        <v>120</v>
      </c>
      <c r="C20" s="70" t="s">
        <v>101</v>
      </c>
      <c r="D20" s="71" t="s">
        <v>121</v>
      </c>
      <c r="E20" s="71">
        <v>909</v>
      </c>
      <c r="F20" s="71">
        <v>500</v>
      </c>
      <c r="G20" s="70">
        <v>7.8</v>
      </c>
      <c r="H20" s="70">
        <v>7.8</v>
      </c>
      <c r="I20" s="82"/>
      <c r="J20" s="82" t="s">
        <v>210</v>
      </c>
      <c r="K20" s="108" t="s">
        <v>204</v>
      </c>
      <c r="L20" s="84"/>
    </row>
    <row r="21" customFormat="1" ht="30" customHeight="1" spans="1:12">
      <c r="A21" s="70">
        <f t="shared" si="1"/>
        <v>18</v>
      </c>
      <c r="B21" s="70" t="s">
        <v>122</v>
      </c>
      <c r="C21" s="70" t="s">
        <v>101</v>
      </c>
      <c r="D21" s="71" t="s">
        <v>60</v>
      </c>
      <c r="E21" s="71">
        <v>352</v>
      </c>
      <c r="F21" s="71">
        <v>300</v>
      </c>
      <c r="G21" s="70">
        <v>84</v>
      </c>
      <c r="H21" s="70">
        <v>56</v>
      </c>
      <c r="I21" s="82"/>
      <c r="J21" s="82" t="s">
        <v>210</v>
      </c>
      <c r="K21" s="108" t="s">
        <v>204</v>
      </c>
      <c r="L21" s="84"/>
    </row>
    <row r="22" customFormat="1" ht="30" customHeight="1" spans="1:12">
      <c r="A22" s="70">
        <f t="shared" si="1"/>
        <v>19</v>
      </c>
      <c r="B22" s="70" t="s">
        <v>122</v>
      </c>
      <c r="C22" s="70" t="s">
        <v>101</v>
      </c>
      <c r="D22" s="71" t="s">
        <v>59</v>
      </c>
      <c r="E22" s="71">
        <v>504</v>
      </c>
      <c r="F22" s="71">
        <v>300</v>
      </c>
      <c r="G22" s="70">
        <v>143</v>
      </c>
      <c r="H22" s="70">
        <v>78</v>
      </c>
      <c r="I22" s="82"/>
      <c r="J22" s="82" t="s">
        <v>210</v>
      </c>
      <c r="K22" s="108" t="s">
        <v>204</v>
      </c>
      <c r="L22" s="84"/>
    </row>
    <row r="23" customFormat="1" ht="30" customHeight="1" spans="1:12">
      <c r="A23" s="70">
        <f t="shared" si="1"/>
        <v>20</v>
      </c>
      <c r="B23" s="70" t="s">
        <v>122</v>
      </c>
      <c r="C23" s="70" t="s">
        <v>101</v>
      </c>
      <c r="D23" s="71" t="s">
        <v>57</v>
      </c>
      <c r="E23" s="71">
        <v>515</v>
      </c>
      <c r="F23" s="71">
        <v>300</v>
      </c>
      <c r="G23" s="70">
        <v>253</v>
      </c>
      <c r="H23" s="70">
        <v>216</v>
      </c>
      <c r="I23" s="82"/>
      <c r="J23" s="82" t="s">
        <v>210</v>
      </c>
      <c r="K23" s="108" t="s">
        <v>204</v>
      </c>
      <c r="L23" s="84"/>
    </row>
    <row r="24" customFormat="1" ht="30" customHeight="1" spans="1:12">
      <c r="A24" s="70">
        <f t="shared" si="1"/>
        <v>21</v>
      </c>
      <c r="B24" s="70" t="s">
        <v>123</v>
      </c>
      <c r="C24" s="70" t="s">
        <v>101</v>
      </c>
      <c r="D24" s="71" t="s">
        <v>59</v>
      </c>
      <c r="E24" s="71">
        <v>579</v>
      </c>
      <c r="F24" s="71">
        <v>300</v>
      </c>
      <c r="G24" s="70">
        <v>172</v>
      </c>
      <c r="H24" s="70">
        <v>140</v>
      </c>
      <c r="I24" s="82"/>
      <c r="J24" s="82" t="s">
        <v>210</v>
      </c>
      <c r="K24" s="108" t="s">
        <v>204</v>
      </c>
      <c r="L24" s="84"/>
    </row>
    <row r="25" customFormat="1" ht="30" customHeight="1" spans="1:12">
      <c r="A25" s="70">
        <f t="shared" ref="A25:A34" si="2">ROW()-3</f>
        <v>22</v>
      </c>
      <c r="B25" s="70" t="s">
        <v>123</v>
      </c>
      <c r="C25" s="70" t="s">
        <v>101</v>
      </c>
      <c r="D25" s="71" t="s">
        <v>57</v>
      </c>
      <c r="E25" s="71">
        <v>472</v>
      </c>
      <c r="F25" s="71">
        <v>300</v>
      </c>
      <c r="G25" s="70">
        <v>233</v>
      </c>
      <c r="H25" s="70">
        <v>165</v>
      </c>
      <c r="I25" s="82"/>
      <c r="J25" s="82" t="s">
        <v>210</v>
      </c>
      <c r="K25" s="108" t="s">
        <v>204</v>
      </c>
      <c r="L25" s="84"/>
    </row>
    <row r="26" customFormat="1" ht="30" customHeight="1" spans="1:12">
      <c r="A26" s="70">
        <f t="shared" si="2"/>
        <v>23</v>
      </c>
      <c r="B26" s="70" t="s">
        <v>123</v>
      </c>
      <c r="C26" s="70" t="s">
        <v>101</v>
      </c>
      <c r="D26" s="71" t="s">
        <v>55</v>
      </c>
      <c r="E26" s="71">
        <v>479</v>
      </c>
      <c r="F26" s="71">
        <v>300</v>
      </c>
      <c r="G26" s="70">
        <v>331</v>
      </c>
      <c r="H26" s="70">
        <v>190</v>
      </c>
      <c r="I26" s="82"/>
      <c r="J26" s="82" t="s">
        <v>210</v>
      </c>
      <c r="K26" s="108" t="s">
        <v>204</v>
      </c>
      <c r="L26" s="84"/>
    </row>
    <row r="27" customFormat="1" ht="30" customHeight="1" spans="1:12">
      <c r="A27" s="70">
        <f t="shared" si="2"/>
        <v>24</v>
      </c>
      <c r="B27" s="70" t="s">
        <v>124</v>
      </c>
      <c r="C27" s="70" t="s">
        <v>101</v>
      </c>
      <c r="D27" s="71" t="s">
        <v>125</v>
      </c>
      <c r="E27" s="71">
        <v>3135</v>
      </c>
      <c r="F27" s="71">
        <v>2000</v>
      </c>
      <c r="G27" s="70">
        <v>4</v>
      </c>
      <c r="H27" s="70">
        <v>4</v>
      </c>
      <c r="I27" s="82"/>
      <c r="J27" s="82" t="s">
        <v>210</v>
      </c>
      <c r="K27" s="108" t="s">
        <v>204</v>
      </c>
      <c r="L27" s="84"/>
    </row>
    <row r="28" customFormat="1" ht="30" customHeight="1" spans="1:12">
      <c r="A28" s="70">
        <f t="shared" si="2"/>
        <v>25</v>
      </c>
      <c r="B28" s="70" t="s">
        <v>124</v>
      </c>
      <c r="C28" s="70" t="s">
        <v>101</v>
      </c>
      <c r="D28" s="71" t="s">
        <v>127</v>
      </c>
      <c r="E28" s="71">
        <v>2000</v>
      </c>
      <c r="F28" s="71">
        <v>2000</v>
      </c>
      <c r="G28" s="70">
        <v>1.8</v>
      </c>
      <c r="H28" s="70">
        <v>1.8</v>
      </c>
      <c r="I28" s="82"/>
      <c r="J28" s="82" t="s">
        <v>210</v>
      </c>
      <c r="K28" s="108" t="s">
        <v>204</v>
      </c>
      <c r="L28" s="84"/>
    </row>
    <row r="29" customFormat="1" ht="30" customHeight="1" spans="1:12">
      <c r="A29" s="70">
        <f t="shared" si="2"/>
        <v>26</v>
      </c>
      <c r="B29" s="70" t="s">
        <v>124</v>
      </c>
      <c r="C29" s="70" t="s">
        <v>101</v>
      </c>
      <c r="D29" s="71" t="s">
        <v>128</v>
      </c>
      <c r="E29" s="71">
        <v>3576</v>
      </c>
      <c r="F29" s="71">
        <v>2000</v>
      </c>
      <c r="G29" s="70">
        <v>2.5</v>
      </c>
      <c r="H29" s="70">
        <v>2.5</v>
      </c>
      <c r="I29" s="82"/>
      <c r="J29" s="82" t="s">
        <v>210</v>
      </c>
      <c r="K29" s="108" t="s">
        <v>204</v>
      </c>
      <c r="L29" s="84"/>
    </row>
    <row r="30" customFormat="1" ht="30" customHeight="1" spans="1:12">
      <c r="A30" s="70">
        <f t="shared" si="2"/>
        <v>27</v>
      </c>
      <c r="B30" s="70" t="s">
        <v>124</v>
      </c>
      <c r="C30" s="70" t="s">
        <v>101</v>
      </c>
      <c r="D30" s="71" t="s">
        <v>84</v>
      </c>
      <c r="E30" s="71">
        <v>3837</v>
      </c>
      <c r="F30" s="71">
        <v>2000</v>
      </c>
      <c r="G30" s="70"/>
      <c r="H30" s="70">
        <v>1</v>
      </c>
      <c r="I30" s="82"/>
      <c r="J30" s="82" t="s">
        <v>210</v>
      </c>
      <c r="K30" s="108" t="s">
        <v>204</v>
      </c>
      <c r="L30" s="84"/>
    </row>
    <row r="31" customFormat="1" ht="30" customHeight="1" spans="1:12">
      <c r="A31" s="70">
        <f t="shared" si="2"/>
        <v>28</v>
      </c>
      <c r="B31" s="70" t="s">
        <v>129</v>
      </c>
      <c r="C31" s="70" t="s">
        <v>101</v>
      </c>
      <c r="D31" s="71" t="s">
        <v>130</v>
      </c>
      <c r="E31" s="71">
        <v>3975</v>
      </c>
      <c r="F31" s="71">
        <v>2000</v>
      </c>
      <c r="G31" s="70">
        <v>9</v>
      </c>
      <c r="H31" s="70">
        <v>9</v>
      </c>
      <c r="I31" s="82"/>
      <c r="J31" s="82" t="s">
        <v>210</v>
      </c>
      <c r="K31" s="108" t="s">
        <v>204</v>
      </c>
      <c r="L31" s="84"/>
    </row>
    <row r="32" customFormat="1" ht="30" customHeight="1" spans="1:12">
      <c r="A32" s="70">
        <f t="shared" si="2"/>
        <v>29</v>
      </c>
      <c r="B32" s="70" t="s">
        <v>129</v>
      </c>
      <c r="C32" s="70" t="s">
        <v>101</v>
      </c>
      <c r="D32" s="71" t="s">
        <v>131</v>
      </c>
      <c r="E32" s="71">
        <v>2901</v>
      </c>
      <c r="F32" s="71">
        <v>2000</v>
      </c>
      <c r="G32" s="70">
        <v>7</v>
      </c>
      <c r="H32" s="70">
        <v>7</v>
      </c>
      <c r="I32" s="82"/>
      <c r="J32" s="82" t="s">
        <v>210</v>
      </c>
      <c r="K32" s="108" t="s">
        <v>204</v>
      </c>
      <c r="L32" s="84"/>
    </row>
    <row r="33" customFormat="1" ht="30" customHeight="1" spans="1:12">
      <c r="A33" s="70">
        <f t="shared" si="2"/>
        <v>30</v>
      </c>
      <c r="B33" s="70" t="s">
        <v>129</v>
      </c>
      <c r="C33" s="70" t="s">
        <v>101</v>
      </c>
      <c r="D33" s="71" t="s">
        <v>132</v>
      </c>
      <c r="E33" s="71">
        <v>2415</v>
      </c>
      <c r="F33" s="71">
        <v>2000</v>
      </c>
      <c r="G33" s="70">
        <v>5</v>
      </c>
      <c r="H33" s="70">
        <v>5</v>
      </c>
      <c r="I33" s="82"/>
      <c r="J33" s="82" t="s">
        <v>210</v>
      </c>
      <c r="K33" s="108" t="s">
        <v>204</v>
      </c>
      <c r="L33" s="84"/>
    </row>
    <row r="34" customFormat="1" ht="30" customHeight="1" spans="1:12">
      <c r="A34" s="70">
        <f t="shared" si="2"/>
        <v>31</v>
      </c>
      <c r="B34" s="70" t="s">
        <v>133</v>
      </c>
      <c r="C34" s="70" t="s">
        <v>101</v>
      </c>
      <c r="D34" s="71" t="s">
        <v>134</v>
      </c>
      <c r="E34" s="71">
        <v>3045</v>
      </c>
      <c r="F34" s="71">
        <v>2000</v>
      </c>
      <c r="G34" s="70">
        <v>5</v>
      </c>
      <c r="H34" s="70">
        <v>5</v>
      </c>
      <c r="I34" s="82"/>
      <c r="J34" s="82" t="s">
        <v>210</v>
      </c>
      <c r="K34" s="108" t="s">
        <v>204</v>
      </c>
      <c r="L34" s="84"/>
    </row>
    <row r="35" customFormat="1" ht="30" customHeight="1" spans="1:12">
      <c r="A35" s="70">
        <f t="shared" ref="A35:A44" si="3">ROW()-3</f>
        <v>32</v>
      </c>
      <c r="B35" s="70" t="s">
        <v>133</v>
      </c>
      <c r="C35" s="70" t="s">
        <v>101</v>
      </c>
      <c r="D35" s="71" t="s">
        <v>131</v>
      </c>
      <c r="E35" s="71">
        <v>3788</v>
      </c>
      <c r="F35" s="71">
        <v>2000</v>
      </c>
      <c r="G35" s="70">
        <v>4</v>
      </c>
      <c r="H35" s="70">
        <v>4</v>
      </c>
      <c r="I35" s="82"/>
      <c r="J35" s="82" t="s">
        <v>210</v>
      </c>
      <c r="K35" s="108" t="s">
        <v>204</v>
      </c>
      <c r="L35" s="84"/>
    </row>
    <row r="36" customFormat="1" ht="30" customHeight="1" spans="1:12">
      <c r="A36" s="70">
        <f t="shared" si="3"/>
        <v>33</v>
      </c>
      <c r="B36" s="70" t="s">
        <v>133</v>
      </c>
      <c r="C36" s="70" t="s">
        <v>101</v>
      </c>
      <c r="D36" s="71" t="s">
        <v>132</v>
      </c>
      <c r="E36" s="71">
        <v>2281</v>
      </c>
      <c r="F36" s="71">
        <v>2000</v>
      </c>
      <c r="G36" s="70">
        <v>4</v>
      </c>
      <c r="H36" s="70">
        <v>4</v>
      </c>
      <c r="I36" s="82"/>
      <c r="J36" s="82" t="s">
        <v>210</v>
      </c>
      <c r="K36" s="108" t="s">
        <v>204</v>
      </c>
      <c r="L36" s="84"/>
    </row>
    <row r="37" customFormat="1" ht="30" customHeight="1" spans="1:12">
      <c r="A37" s="70">
        <f t="shared" si="3"/>
        <v>34</v>
      </c>
      <c r="B37" s="70" t="s">
        <v>135</v>
      </c>
      <c r="C37" s="70" t="s">
        <v>136</v>
      </c>
      <c r="D37" s="71" t="s">
        <v>137</v>
      </c>
      <c r="E37" s="71">
        <v>3560</v>
      </c>
      <c r="F37" s="71">
        <v>2000</v>
      </c>
      <c r="G37" s="70">
        <v>100</v>
      </c>
      <c r="H37" s="70">
        <v>70</v>
      </c>
      <c r="I37" s="82"/>
      <c r="J37" s="82" t="s">
        <v>210</v>
      </c>
      <c r="K37" s="108" t="s">
        <v>204</v>
      </c>
      <c r="L37" s="84"/>
    </row>
    <row r="38" customFormat="1" ht="30" customHeight="1" spans="1:12">
      <c r="A38" s="70">
        <f t="shared" si="3"/>
        <v>35</v>
      </c>
      <c r="B38" s="70" t="s">
        <v>138</v>
      </c>
      <c r="C38" s="70" t="s">
        <v>101</v>
      </c>
      <c r="D38" s="71" t="s">
        <v>139</v>
      </c>
      <c r="E38" s="71">
        <v>2542</v>
      </c>
      <c r="F38" s="71">
        <v>2000</v>
      </c>
      <c r="G38" s="70">
        <v>2</v>
      </c>
      <c r="H38" s="70">
        <v>2</v>
      </c>
      <c r="I38" s="82"/>
      <c r="J38" s="82" t="s">
        <v>210</v>
      </c>
      <c r="K38" s="108" t="s">
        <v>204</v>
      </c>
      <c r="L38" s="84"/>
    </row>
    <row r="39" customFormat="1" ht="30" customHeight="1" spans="1:12">
      <c r="A39" s="70">
        <f t="shared" si="3"/>
        <v>36</v>
      </c>
      <c r="B39" s="70" t="s">
        <v>138</v>
      </c>
      <c r="C39" s="70" t="s">
        <v>101</v>
      </c>
      <c r="D39" s="71" t="s">
        <v>140</v>
      </c>
      <c r="E39" s="71">
        <v>3851</v>
      </c>
      <c r="F39" s="71">
        <v>2000</v>
      </c>
      <c r="G39" s="70">
        <v>1.4</v>
      </c>
      <c r="H39" s="70">
        <v>1.4</v>
      </c>
      <c r="I39" s="82"/>
      <c r="J39" s="82" t="s">
        <v>210</v>
      </c>
      <c r="K39" s="108" t="s">
        <v>204</v>
      </c>
      <c r="L39" s="84"/>
    </row>
    <row r="40" customFormat="1" ht="30" customHeight="1" spans="1:12">
      <c r="A40" s="70">
        <f t="shared" si="3"/>
        <v>37</v>
      </c>
      <c r="B40" s="70" t="s">
        <v>141</v>
      </c>
      <c r="C40" s="70" t="s">
        <v>101</v>
      </c>
      <c r="D40" s="71" t="s">
        <v>142</v>
      </c>
      <c r="E40" s="71">
        <v>1364</v>
      </c>
      <c r="F40" s="71">
        <v>1000</v>
      </c>
      <c r="G40" s="70">
        <v>5.3</v>
      </c>
      <c r="H40" s="70">
        <v>5.3</v>
      </c>
      <c r="I40" s="82"/>
      <c r="J40" s="82" t="s">
        <v>211</v>
      </c>
      <c r="K40" s="108" t="s">
        <v>204</v>
      </c>
      <c r="L40" s="84"/>
    </row>
    <row r="41" customFormat="1" ht="30" customHeight="1" spans="1:12">
      <c r="A41" s="70">
        <f t="shared" si="3"/>
        <v>38</v>
      </c>
      <c r="B41" s="70" t="s">
        <v>143</v>
      </c>
      <c r="C41" s="70" t="s">
        <v>101</v>
      </c>
      <c r="D41" s="71" t="s">
        <v>144</v>
      </c>
      <c r="E41" s="71">
        <v>1391</v>
      </c>
      <c r="F41" s="71">
        <v>1000</v>
      </c>
      <c r="G41" s="70">
        <v>9.68</v>
      </c>
      <c r="H41" s="70">
        <v>9.68</v>
      </c>
      <c r="I41" s="82"/>
      <c r="J41" s="82" t="s">
        <v>211</v>
      </c>
      <c r="K41" s="108" t="s">
        <v>204</v>
      </c>
      <c r="L41" s="84"/>
    </row>
    <row r="42" customFormat="1" ht="30" customHeight="1" spans="1:12">
      <c r="A42" s="70">
        <f t="shared" si="3"/>
        <v>39</v>
      </c>
      <c r="B42" s="70" t="s">
        <v>145</v>
      </c>
      <c r="C42" s="70" t="s">
        <v>101</v>
      </c>
      <c r="D42" s="71" t="s">
        <v>146</v>
      </c>
      <c r="E42" s="71">
        <v>650</v>
      </c>
      <c r="F42" s="71">
        <v>600</v>
      </c>
      <c r="G42" s="70">
        <v>6.15</v>
      </c>
      <c r="H42" s="70">
        <v>6.15</v>
      </c>
      <c r="I42" s="82"/>
      <c r="J42" s="82" t="s">
        <v>211</v>
      </c>
      <c r="K42" s="108" t="s">
        <v>204</v>
      </c>
      <c r="L42" s="84"/>
    </row>
    <row r="43" customFormat="1" ht="30" customHeight="1" spans="1:12">
      <c r="A43" s="70">
        <f t="shared" si="3"/>
        <v>40</v>
      </c>
      <c r="B43" s="70" t="s">
        <v>147</v>
      </c>
      <c r="C43" s="70" t="s">
        <v>148</v>
      </c>
      <c r="D43" s="71" t="s">
        <v>146</v>
      </c>
      <c r="E43" s="71">
        <v>4693</v>
      </c>
      <c r="F43" s="71">
        <v>3000</v>
      </c>
      <c r="G43" s="70">
        <v>6.25</v>
      </c>
      <c r="H43" s="70">
        <v>6.25</v>
      </c>
      <c r="I43" s="82"/>
      <c r="J43" s="82" t="s">
        <v>211</v>
      </c>
      <c r="K43" s="108" t="s">
        <v>204</v>
      </c>
      <c r="L43" s="84"/>
    </row>
    <row r="44" customFormat="1" ht="30" customHeight="1" spans="1:12">
      <c r="A44" s="70">
        <f t="shared" si="3"/>
        <v>41</v>
      </c>
      <c r="B44" s="70" t="s">
        <v>149</v>
      </c>
      <c r="C44" s="70" t="s">
        <v>101</v>
      </c>
      <c r="D44" s="71" t="s">
        <v>150</v>
      </c>
      <c r="E44" s="71">
        <v>2870</v>
      </c>
      <c r="F44" s="71">
        <v>2000</v>
      </c>
      <c r="G44" s="70">
        <v>8.75</v>
      </c>
      <c r="H44" s="70">
        <v>8.75</v>
      </c>
      <c r="I44" s="82"/>
      <c r="J44" s="82" t="s">
        <v>211</v>
      </c>
      <c r="K44" s="108" t="s">
        <v>204</v>
      </c>
      <c r="L44" s="84"/>
    </row>
    <row r="45" customFormat="1" ht="30" customHeight="1" spans="1:12">
      <c r="A45" s="70">
        <f t="shared" ref="A45:A54" si="4">ROW()-3</f>
        <v>42</v>
      </c>
      <c r="B45" s="70" t="s">
        <v>151</v>
      </c>
      <c r="C45" s="70" t="s">
        <v>101</v>
      </c>
      <c r="D45" s="71" t="s">
        <v>152</v>
      </c>
      <c r="E45" s="71">
        <v>382</v>
      </c>
      <c r="F45" s="71">
        <v>260</v>
      </c>
      <c r="G45" s="70">
        <v>8.6</v>
      </c>
      <c r="H45" s="70">
        <v>8.6</v>
      </c>
      <c r="I45" s="82"/>
      <c r="J45" s="82" t="s">
        <v>211</v>
      </c>
      <c r="K45" s="108" t="s">
        <v>204</v>
      </c>
      <c r="L45" s="84"/>
    </row>
    <row r="46" customFormat="1" ht="30" customHeight="1" spans="1:12">
      <c r="A46" s="70">
        <f t="shared" si="4"/>
        <v>43</v>
      </c>
      <c r="B46" s="70" t="s">
        <v>153</v>
      </c>
      <c r="C46" s="70" t="s">
        <v>101</v>
      </c>
      <c r="D46" s="71" t="s">
        <v>142</v>
      </c>
      <c r="E46" s="71">
        <v>1182</v>
      </c>
      <c r="F46" s="71">
        <v>1100</v>
      </c>
      <c r="G46" s="70">
        <v>44.59</v>
      </c>
      <c r="H46" s="70">
        <v>44.59</v>
      </c>
      <c r="I46" s="82"/>
      <c r="J46" s="82" t="s">
        <v>211</v>
      </c>
      <c r="K46" s="108" t="s">
        <v>204</v>
      </c>
      <c r="L46" s="84"/>
    </row>
    <row r="47" customFormat="1" ht="30" customHeight="1" spans="1:12">
      <c r="A47" s="70">
        <f t="shared" si="4"/>
        <v>44</v>
      </c>
      <c r="B47" s="70" t="s">
        <v>154</v>
      </c>
      <c r="C47" s="70" t="s">
        <v>101</v>
      </c>
      <c r="D47" s="71" t="s">
        <v>142</v>
      </c>
      <c r="E47" s="71">
        <v>7</v>
      </c>
      <c r="F47" s="71">
        <v>5</v>
      </c>
      <c r="G47" s="70">
        <v>8.9</v>
      </c>
      <c r="H47" s="70">
        <v>8.9</v>
      </c>
      <c r="I47" s="82"/>
      <c r="J47" s="82" t="s">
        <v>211</v>
      </c>
      <c r="K47" s="108" t="s">
        <v>204</v>
      </c>
      <c r="L47" s="84"/>
    </row>
    <row r="48" customFormat="1" ht="30" customHeight="1" spans="1:12">
      <c r="A48" s="70">
        <f t="shared" si="4"/>
        <v>45</v>
      </c>
      <c r="B48" s="70" t="s">
        <v>155</v>
      </c>
      <c r="C48" s="70" t="s">
        <v>101</v>
      </c>
      <c r="D48" s="71" t="s">
        <v>152</v>
      </c>
      <c r="E48" s="71">
        <v>342</v>
      </c>
      <c r="F48" s="71">
        <v>300</v>
      </c>
      <c r="G48" s="70">
        <v>7.5</v>
      </c>
      <c r="H48" s="70">
        <v>7.5</v>
      </c>
      <c r="I48" s="82"/>
      <c r="J48" s="82" t="s">
        <v>211</v>
      </c>
      <c r="K48" s="108" t="s">
        <v>204</v>
      </c>
      <c r="L48" s="84"/>
    </row>
    <row r="49" customFormat="1" ht="30" customHeight="1" spans="1:12">
      <c r="A49" s="70">
        <f t="shared" si="4"/>
        <v>46</v>
      </c>
      <c r="B49" s="70" t="s">
        <v>156</v>
      </c>
      <c r="C49" s="70" t="s">
        <v>101</v>
      </c>
      <c r="D49" s="71" t="s">
        <v>157</v>
      </c>
      <c r="E49" s="71">
        <v>335</v>
      </c>
      <c r="F49" s="71">
        <v>300</v>
      </c>
      <c r="G49" s="70">
        <v>8.77</v>
      </c>
      <c r="H49" s="70">
        <v>8.77</v>
      </c>
      <c r="I49" s="82"/>
      <c r="J49" s="82" t="s">
        <v>211</v>
      </c>
      <c r="K49" s="108" t="s">
        <v>204</v>
      </c>
      <c r="L49" s="84"/>
    </row>
    <row r="50" customFormat="1" ht="30" customHeight="1" spans="1:12">
      <c r="A50" s="70">
        <f t="shared" si="4"/>
        <v>47</v>
      </c>
      <c r="B50" s="70" t="s">
        <v>158</v>
      </c>
      <c r="C50" s="70" t="s">
        <v>101</v>
      </c>
      <c r="D50" s="71" t="s">
        <v>159</v>
      </c>
      <c r="E50" s="71">
        <v>1944</v>
      </c>
      <c r="F50" s="71">
        <v>1500</v>
      </c>
      <c r="G50" s="70">
        <v>9.6</v>
      </c>
      <c r="H50" s="70">
        <v>9.6</v>
      </c>
      <c r="I50" s="82"/>
      <c r="J50" s="82" t="s">
        <v>211</v>
      </c>
      <c r="K50" s="108" t="s">
        <v>204</v>
      </c>
      <c r="L50" s="84"/>
    </row>
    <row r="51" customFormat="1" ht="30" customHeight="1" spans="1:12">
      <c r="A51" s="70">
        <f t="shared" si="4"/>
        <v>48</v>
      </c>
      <c r="B51" s="70" t="s">
        <v>160</v>
      </c>
      <c r="C51" s="70" t="s">
        <v>101</v>
      </c>
      <c r="D51" s="71" t="s">
        <v>159</v>
      </c>
      <c r="E51" s="71">
        <v>894</v>
      </c>
      <c r="F51" s="71">
        <v>500</v>
      </c>
      <c r="G51" s="70">
        <v>9.6</v>
      </c>
      <c r="H51" s="70">
        <v>9.6</v>
      </c>
      <c r="I51" s="82"/>
      <c r="J51" s="82" t="s">
        <v>211</v>
      </c>
      <c r="K51" s="108" t="s">
        <v>204</v>
      </c>
      <c r="L51" s="84"/>
    </row>
    <row r="52" customFormat="1" ht="30" customHeight="1" spans="1:12">
      <c r="A52" s="70">
        <f t="shared" si="4"/>
        <v>49</v>
      </c>
      <c r="B52" s="70" t="s">
        <v>161</v>
      </c>
      <c r="C52" s="70" t="s">
        <v>101</v>
      </c>
      <c r="D52" s="71" t="s">
        <v>159</v>
      </c>
      <c r="E52" s="71">
        <v>2051</v>
      </c>
      <c r="F52" s="71">
        <v>2000</v>
      </c>
      <c r="G52" s="70">
        <v>18</v>
      </c>
      <c r="H52" s="70">
        <v>18</v>
      </c>
      <c r="I52" s="82"/>
      <c r="J52" s="82" t="s">
        <v>211</v>
      </c>
      <c r="K52" s="108" t="s">
        <v>204</v>
      </c>
      <c r="L52" s="84"/>
    </row>
    <row r="53" customFormat="1" ht="30" customHeight="1" spans="1:12">
      <c r="A53" s="70">
        <f t="shared" si="4"/>
        <v>50</v>
      </c>
      <c r="B53" s="70" t="s">
        <v>162</v>
      </c>
      <c r="C53" s="70" t="s">
        <v>101</v>
      </c>
      <c r="D53" s="71" t="s">
        <v>159</v>
      </c>
      <c r="E53" s="71">
        <v>757</v>
      </c>
      <c r="F53" s="71">
        <v>500</v>
      </c>
      <c r="G53" s="70">
        <v>18</v>
      </c>
      <c r="H53" s="70">
        <v>18</v>
      </c>
      <c r="I53" s="82"/>
      <c r="J53" s="82" t="s">
        <v>211</v>
      </c>
      <c r="K53" s="108" t="s">
        <v>204</v>
      </c>
      <c r="L53" s="84"/>
    </row>
    <row r="54" customFormat="1" ht="30" customHeight="1" spans="1:12">
      <c r="A54" s="70">
        <f t="shared" si="4"/>
        <v>51</v>
      </c>
      <c r="B54" s="70" t="s">
        <v>163</v>
      </c>
      <c r="C54" s="70" t="s">
        <v>49</v>
      </c>
      <c r="D54" s="71" t="s">
        <v>159</v>
      </c>
      <c r="E54" s="71">
        <v>6000</v>
      </c>
      <c r="F54" s="71">
        <v>6000</v>
      </c>
      <c r="G54" s="70">
        <v>9.6</v>
      </c>
      <c r="H54" s="70">
        <v>9.6</v>
      </c>
      <c r="I54" s="82"/>
      <c r="J54" s="82" t="s">
        <v>211</v>
      </c>
      <c r="K54" s="108" t="s">
        <v>204</v>
      </c>
      <c r="L54" s="84"/>
    </row>
    <row r="55" customFormat="1" ht="30" customHeight="1" spans="1:12">
      <c r="A55" s="70">
        <f t="shared" ref="A55:A64" si="5">ROW()-3</f>
        <v>52</v>
      </c>
      <c r="B55" s="70" t="s">
        <v>164</v>
      </c>
      <c r="C55" s="70" t="s">
        <v>49</v>
      </c>
      <c r="D55" s="71" t="s">
        <v>165</v>
      </c>
      <c r="E55" s="71">
        <v>1794.3</v>
      </c>
      <c r="F55" s="71">
        <v>1000</v>
      </c>
      <c r="G55" s="70">
        <v>34</v>
      </c>
      <c r="H55" s="70">
        <v>26</v>
      </c>
      <c r="I55" s="82"/>
      <c r="J55" s="82" t="s">
        <v>211</v>
      </c>
      <c r="K55" s="108" t="s">
        <v>204</v>
      </c>
      <c r="L55" s="84"/>
    </row>
    <row r="56" customFormat="1" ht="30" customHeight="1" spans="1:12">
      <c r="A56" s="70">
        <f t="shared" si="5"/>
        <v>53</v>
      </c>
      <c r="B56" s="70" t="s">
        <v>164</v>
      </c>
      <c r="C56" s="70" t="s">
        <v>49</v>
      </c>
      <c r="D56" s="71" t="s">
        <v>166</v>
      </c>
      <c r="E56" s="71">
        <v>1832.69</v>
      </c>
      <c r="F56" s="71">
        <v>1000</v>
      </c>
      <c r="G56" s="70">
        <v>19</v>
      </c>
      <c r="H56" s="70">
        <v>15</v>
      </c>
      <c r="I56" s="82"/>
      <c r="J56" s="82" t="s">
        <v>211</v>
      </c>
      <c r="K56" s="108" t="s">
        <v>204</v>
      </c>
      <c r="L56" s="84"/>
    </row>
    <row r="57" customFormat="1" ht="30" customHeight="1" spans="1:12">
      <c r="A57" s="70">
        <f t="shared" si="5"/>
        <v>54</v>
      </c>
      <c r="B57" s="70" t="s">
        <v>167</v>
      </c>
      <c r="C57" s="70" t="s">
        <v>49</v>
      </c>
      <c r="D57" s="71">
        <v>34</v>
      </c>
      <c r="E57" s="71">
        <v>984.29</v>
      </c>
      <c r="F57" s="71">
        <v>800</v>
      </c>
      <c r="G57" s="70">
        <v>3.4</v>
      </c>
      <c r="H57" s="70">
        <v>3.4</v>
      </c>
      <c r="I57" s="82"/>
      <c r="J57" s="82" t="s">
        <v>212</v>
      </c>
      <c r="K57" s="108" t="s">
        <v>204</v>
      </c>
      <c r="L57" s="84"/>
    </row>
    <row r="58" customFormat="1" ht="30" customHeight="1" spans="1:12">
      <c r="A58" s="70">
        <f t="shared" si="5"/>
        <v>55</v>
      </c>
      <c r="B58" s="70" t="s">
        <v>167</v>
      </c>
      <c r="C58" s="70" t="s">
        <v>49</v>
      </c>
      <c r="D58" s="71">
        <v>43</v>
      </c>
      <c r="E58" s="71">
        <v>1000.55</v>
      </c>
      <c r="F58" s="71">
        <v>800</v>
      </c>
      <c r="G58" s="70">
        <v>5</v>
      </c>
      <c r="H58" s="70">
        <v>5</v>
      </c>
      <c r="I58" s="82"/>
      <c r="J58" s="82" t="s">
        <v>212</v>
      </c>
      <c r="K58" s="108" t="s">
        <v>204</v>
      </c>
      <c r="L58" s="84"/>
    </row>
    <row r="59" customFormat="1" ht="30" customHeight="1" spans="1:12">
      <c r="A59" s="70">
        <f t="shared" si="5"/>
        <v>56</v>
      </c>
      <c r="B59" s="70" t="s">
        <v>167</v>
      </c>
      <c r="C59" s="70" t="s">
        <v>49</v>
      </c>
      <c r="D59" s="71">
        <v>27</v>
      </c>
      <c r="E59" s="71">
        <v>1494.88</v>
      </c>
      <c r="F59" s="71">
        <v>800</v>
      </c>
      <c r="G59" s="70">
        <v>2.5</v>
      </c>
      <c r="H59" s="70">
        <v>2.5</v>
      </c>
      <c r="I59" s="82"/>
      <c r="J59" s="82" t="s">
        <v>212</v>
      </c>
      <c r="K59" s="108" t="s">
        <v>204</v>
      </c>
      <c r="L59" s="84"/>
    </row>
    <row r="60" customFormat="1" ht="30" customHeight="1" spans="1:12">
      <c r="A60" s="70">
        <f t="shared" si="5"/>
        <v>57</v>
      </c>
      <c r="B60" s="70" t="s">
        <v>167</v>
      </c>
      <c r="C60" s="70" t="s">
        <v>49</v>
      </c>
      <c r="D60" s="71">
        <v>60</v>
      </c>
      <c r="E60" s="71">
        <v>1568.55</v>
      </c>
      <c r="F60" s="71">
        <v>800</v>
      </c>
      <c r="G60" s="70">
        <v>7.5</v>
      </c>
      <c r="H60" s="70">
        <v>7.5</v>
      </c>
      <c r="I60" s="82"/>
      <c r="J60" s="82" t="s">
        <v>212</v>
      </c>
      <c r="K60" s="108" t="s">
        <v>204</v>
      </c>
      <c r="L60" s="84"/>
    </row>
    <row r="61" customFormat="1" ht="30" customHeight="1" spans="1:12">
      <c r="A61" s="70">
        <f t="shared" si="5"/>
        <v>58</v>
      </c>
      <c r="B61" s="70" t="s">
        <v>213</v>
      </c>
      <c r="C61" s="70" t="s">
        <v>214</v>
      </c>
      <c r="D61" s="71" t="s">
        <v>215</v>
      </c>
      <c r="E61" s="71">
        <v>650</v>
      </c>
      <c r="F61" s="71">
        <v>600</v>
      </c>
      <c r="G61" s="70">
        <v>320</v>
      </c>
      <c r="H61" s="70">
        <v>300</v>
      </c>
      <c r="I61" s="82"/>
      <c r="J61" s="82" t="s">
        <v>212</v>
      </c>
      <c r="K61" s="108" t="s">
        <v>204</v>
      </c>
      <c r="L61" s="84"/>
    </row>
    <row r="62" customFormat="1" ht="30" customHeight="1" spans="1:12">
      <c r="A62" s="70">
        <f t="shared" si="5"/>
        <v>59</v>
      </c>
      <c r="B62" s="70" t="s">
        <v>174</v>
      </c>
      <c r="C62" s="70" t="s">
        <v>49</v>
      </c>
      <c r="D62" s="71" t="s">
        <v>175</v>
      </c>
      <c r="E62" s="71">
        <v>1476.62</v>
      </c>
      <c r="F62" s="71">
        <v>800</v>
      </c>
      <c r="G62" s="70">
        <v>134.5</v>
      </c>
      <c r="H62" s="70">
        <v>121.4</v>
      </c>
      <c r="I62" s="82"/>
      <c r="J62" s="82" t="s">
        <v>212</v>
      </c>
      <c r="K62" s="108" t="s">
        <v>204</v>
      </c>
      <c r="L62" s="84"/>
    </row>
    <row r="63" customFormat="1" ht="30" customHeight="1" spans="1:12">
      <c r="A63" s="70">
        <f t="shared" si="5"/>
        <v>60</v>
      </c>
      <c r="B63" s="70" t="s">
        <v>174</v>
      </c>
      <c r="C63" s="70" t="s">
        <v>49</v>
      </c>
      <c r="D63" s="71" t="s">
        <v>177</v>
      </c>
      <c r="E63" s="71">
        <v>4478.06</v>
      </c>
      <c r="F63" s="71">
        <v>3500</v>
      </c>
      <c r="G63" s="70">
        <v>32.5</v>
      </c>
      <c r="H63" s="70">
        <v>26.7</v>
      </c>
      <c r="I63" s="82"/>
      <c r="J63" s="82" t="s">
        <v>212</v>
      </c>
      <c r="K63" s="108" t="s">
        <v>204</v>
      </c>
      <c r="L63" s="84"/>
    </row>
    <row r="64" customFormat="1" ht="30" customHeight="1" spans="1:12">
      <c r="A64" s="70">
        <f t="shared" si="5"/>
        <v>61</v>
      </c>
      <c r="B64" s="70" t="s">
        <v>174</v>
      </c>
      <c r="C64" s="70" t="s">
        <v>49</v>
      </c>
      <c r="D64" s="71" t="s">
        <v>178</v>
      </c>
      <c r="E64" s="71">
        <v>1155.35</v>
      </c>
      <c r="F64" s="71">
        <v>1000</v>
      </c>
      <c r="G64" s="70">
        <v>68.7</v>
      </c>
      <c r="H64" s="70">
        <v>60.9</v>
      </c>
      <c r="I64" s="82"/>
      <c r="J64" s="82" t="s">
        <v>212</v>
      </c>
      <c r="K64" s="108" t="s">
        <v>204</v>
      </c>
      <c r="L64" s="84"/>
    </row>
    <row r="65" customFormat="1" ht="30" customHeight="1" spans="1:12">
      <c r="A65" s="70">
        <f t="shared" ref="A65:A76" si="6">ROW()-3</f>
        <v>62</v>
      </c>
      <c r="B65" s="70" t="s">
        <v>216</v>
      </c>
      <c r="C65" s="70" t="s">
        <v>217</v>
      </c>
      <c r="D65" s="71"/>
      <c r="E65" s="73">
        <v>1</v>
      </c>
      <c r="F65" s="73">
        <v>1</v>
      </c>
      <c r="G65" s="70">
        <v>29766</v>
      </c>
      <c r="H65" s="70">
        <v>27060</v>
      </c>
      <c r="I65" s="82"/>
      <c r="J65" s="82" t="s">
        <v>210</v>
      </c>
      <c r="K65" s="108" t="s">
        <v>204</v>
      </c>
      <c r="L65" s="84"/>
    </row>
    <row r="66" customFormat="1" ht="30" customHeight="1" spans="1:12">
      <c r="A66" s="70">
        <f t="shared" si="6"/>
        <v>63</v>
      </c>
      <c r="B66" s="70" t="s">
        <v>218</v>
      </c>
      <c r="C66" s="70" t="s">
        <v>217</v>
      </c>
      <c r="D66" s="71"/>
      <c r="E66" s="73">
        <v>1</v>
      </c>
      <c r="F66" s="73">
        <v>1</v>
      </c>
      <c r="G66" s="70">
        <v>81657</v>
      </c>
      <c r="H66" s="70">
        <v>74233.64</v>
      </c>
      <c r="I66" s="82"/>
      <c r="J66" s="82" t="s">
        <v>210</v>
      </c>
      <c r="K66" s="108" t="s">
        <v>204</v>
      </c>
      <c r="L66" s="84"/>
    </row>
    <row r="67" customFormat="1" ht="30" customHeight="1" spans="1:12">
      <c r="A67" s="70">
        <f t="shared" si="6"/>
        <v>64</v>
      </c>
      <c r="B67" s="70" t="s">
        <v>219</v>
      </c>
      <c r="C67" s="70" t="s">
        <v>217</v>
      </c>
      <c r="D67" s="71"/>
      <c r="E67" s="73">
        <v>1</v>
      </c>
      <c r="F67" s="73">
        <v>1</v>
      </c>
      <c r="G67" s="70">
        <v>10111.2</v>
      </c>
      <c r="H67" s="70">
        <v>9192</v>
      </c>
      <c r="I67" s="82"/>
      <c r="J67" s="82" t="s">
        <v>210</v>
      </c>
      <c r="K67" s="108" t="s">
        <v>204</v>
      </c>
      <c r="L67" s="84"/>
    </row>
    <row r="68" customFormat="1" ht="30" customHeight="1" spans="1:12">
      <c r="A68" s="70">
        <f t="shared" si="6"/>
        <v>65</v>
      </c>
      <c r="B68" s="70" t="s">
        <v>220</v>
      </c>
      <c r="C68" s="70" t="s">
        <v>217</v>
      </c>
      <c r="D68" s="71"/>
      <c r="E68" s="73">
        <v>1</v>
      </c>
      <c r="F68" s="73">
        <v>1</v>
      </c>
      <c r="G68" s="70">
        <v>8118</v>
      </c>
      <c r="H68" s="70">
        <v>7380</v>
      </c>
      <c r="I68" s="82"/>
      <c r="J68" s="82" t="s">
        <v>210</v>
      </c>
      <c r="K68" s="108" t="s">
        <v>204</v>
      </c>
      <c r="L68" s="84"/>
    </row>
    <row r="69" customFormat="1" ht="30" customHeight="1" spans="1:12">
      <c r="A69" s="70">
        <f t="shared" si="6"/>
        <v>66</v>
      </c>
      <c r="B69" s="70" t="s">
        <v>221</v>
      </c>
      <c r="C69" s="70" t="s">
        <v>217</v>
      </c>
      <c r="D69" s="71"/>
      <c r="E69" s="73">
        <v>1</v>
      </c>
      <c r="F69" s="73">
        <v>1</v>
      </c>
      <c r="G69" s="70">
        <v>17611</v>
      </c>
      <c r="H69" s="70">
        <v>16010</v>
      </c>
      <c r="I69" s="82"/>
      <c r="J69" s="82" t="s">
        <v>210</v>
      </c>
      <c r="K69" s="108" t="s">
        <v>204</v>
      </c>
      <c r="L69" s="84"/>
    </row>
    <row r="70" customFormat="1" ht="30" customHeight="1" spans="1:12">
      <c r="A70" s="70">
        <f t="shared" si="6"/>
        <v>67</v>
      </c>
      <c r="B70" s="70" t="s">
        <v>222</v>
      </c>
      <c r="C70" s="70" t="s">
        <v>217</v>
      </c>
      <c r="D70" s="71"/>
      <c r="E70" s="73">
        <v>1</v>
      </c>
      <c r="F70" s="73">
        <v>1</v>
      </c>
      <c r="G70" s="70">
        <v>51532.8</v>
      </c>
      <c r="H70" s="70">
        <v>46848</v>
      </c>
      <c r="I70" s="82"/>
      <c r="J70" s="82" t="s">
        <v>210</v>
      </c>
      <c r="K70" s="108" t="s">
        <v>204</v>
      </c>
      <c r="L70" s="84"/>
    </row>
    <row r="71" customFormat="1" ht="30" customHeight="1" spans="1:12">
      <c r="A71" s="70">
        <f t="shared" si="6"/>
        <v>68</v>
      </c>
      <c r="B71" s="70" t="s">
        <v>223</v>
      </c>
      <c r="C71" s="70" t="s">
        <v>217</v>
      </c>
      <c r="D71" s="71"/>
      <c r="E71" s="73">
        <v>1</v>
      </c>
      <c r="F71" s="73">
        <v>1</v>
      </c>
      <c r="G71" s="70">
        <v>263282.8</v>
      </c>
      <c r="H71" s="70">
        <v>239348</v>
      </c>
      <c r="I71" s="82"/>
      <c r="J71" s="82" t="s">
        <v>210</v>
      </c>
      <c r="K71" s="108" t="s">
        <v>204</v>
      </c>
      <c r="L71" s="84"/>
    </row>
    <row r="72" customFormat="1" ht="30" customHeight="1" spans="1:12">
      <c r="A72" s="70">
        <f t="shared" si="6"/>
        <v>69</v>
      </c>
      <c r="B72" s="70" t="s">
        <v>224</v>
      </c>
      <c r="C72" s="70" t="s">
        <v>225</v>
      </c>
      <c r="D72" s="71" t="s">
        <v>226</v>
      </c>
      <c r="E72" s="71">
        <v>5</v>
      </c>
      <c r="F72" s="71">
        <v>4</v>
      </c>
      <c r="G72" s="70">
        <v>1650</v>
      </c>
      <c r="H72" s="196">
        <v>1500</v>
      </c>
      <c r="I72" s="185"/>
      <c r="J72" s="82" t="s">
        <v>211</v>
      </c>
      <c r="K72" s="108" t="s">
        <v>204</v>
      </c>
      <c r="L72" s="84"/>
    </row>
    <row r="73" customFormat="1" ht="30" customHeight="1" spans="1:12">
      <c r="A73" s="70">
        <f t="shared" si="6"/>
        <v>70</v>
      </c>
      <c r="B73" s="70" t="s">
        <v>227</v>
      </c>
      <c r="C73" s="70" t="s">
        <v>225</v>
      </c>
      <c r="D73" s="71" t="s">
        <v>228</v>
      </c>
      <c r="E73" s="71">
        <v>5</v>
      </c>
      <c r="F73" s="71">
        <v>3</v>
      </c>
      <c r="G73" s="70">
        <v>860</v>
      </c>
      <c r="H73" s="196">
        <v>780</v>
      </c>
      <c r="I73" s="185"/>
      <c r="J73" s="82" t="s">
        <v>211</v>
      </c>
      <c r="K73" s="108" t="s">
        <v>204</v>
      </c>
      <c r="L73" s="84"/>
    </row>
    <row r="74" customFormat="1" ht="30" customHeight="1" spans="1:12">
      <c r="A74" s="70">
        <f t="shared" si="6"/>
        <v>71</v>
      </c>
      <c r="B74" s="70" t="s">
        <v>229</v>
      </c>
      <c r="C74" s="70" t="s">
        <v>225</v>
      </c>
      <c r="D74" s="71" t="s">
        <v>230</v>
      </c>
      <c r="E74" s="71">
        <v>3</v>
      </c>
      <c r="F74" s="71">
        <v>1</v>
      </c>
      <c r="G74" s="70">
        <v>66000</v>
      </c>
      <c r="H74" s="196">
        <v>75000</v>
      </c>
      <c r="I74" s="185"/>
      <c r="J74" s="82" t="s">
        <v>211</v>
      </c>
      <c r="K74" s="108" t="s">
        <v>204</v>
      </c>
      <c r="L74" s="84"/>
    </row>
    <row r="75" customFormat="1" ht="30" customHeight="1" spans="1:12">
      <c r="A75" s="70">
        <f t="shared" si="6"/>
        <v>72</v>
      </c>
      <c r="B75" s="70" t="s">
        <v>231</v>
      </c>
      <c r="C75" s="70" t="s">
        <v>225</v>
      </c>
      <c r="D75" s="71" t="s">
        <v>232</v>
      </c>
      <c r="E75" s="71">
        <v>3</v>
      </c>
      <c r="F75" s="71">
        <v>1</v>
      </c>
      <c r="G75" s="70">
        <v>44000</v>
      </c>
      <c r="H75" s="196">
        <v>58000</v>
      </c>
      <c r="I75" s="185"/>
      <c r="J75" s="82" t="s">
        <v>211</v>
      </c>
      <c r="K75" s="108" t="s">
        <v>204</v>
      </c>
      <c r="L75" s="84"/>
    </row>
    <row r="76" customFormat="1" ht="30" customHeight="1" spans="1:12">
      <c r="A76" s="70">
        <f t="shared" si="6"/>
        <v>73</v>
      </c>
      <c r="B76" s="70" t="s">
        <v>233</v>
      </c>
      <c r="C76" s="70" t="s">
        <v>225</v>
      </c>
      <c r="D76" s="71" t="s">
        <v>234</v>
      </c>
      <c r="E76" s="71">
        <v>5</v>
      </c>
      <c r="F76" s="71">
        <v>2</v>
      </c>
      <c r="G76" s="70">
        <v>33000</v>
      </c>
      <c r="H76" s="196">
        <v>55000</v>
      </c>
      <c r="I76" s="185"/>
      <c r="J76" s="82" t="s">
        <v>211</v>
      </c>
      <c r="K76" s="108" t="s">
        <v>204</v>
      </c>
      <c r="L76" s="84"/>
    </row>
    <row r="77" customFormat="1" ht="30" customHeight="1" spans="1:12">
      <c r="A77" s="70">
        <f t="shared" ref="A77:A86" si="7">ROW()-3</f>
        <v>74</v>
      </c>
      <c r="B77" s="70" t="s">
        <v>235</v>
      </c>
      <c r="C77" s="70" t="s">
        <v>225</v>
      </c>
      <c r="D77" s="71" t="s">
        <v>236</v>
      </c>
      <c r="E77" s="71">
        <v>5</v>
      </c>
      <c r="F77" s="71">
        <v>2</v>
      </c>
      <c r="G77" s="70">
        <v>22000</v>
      </c>
      <c r="H77" s="196">
        <v>40000</v>
      </c>
      <c r="I77" s="185"/>
      <c r="J77" s="82" t="s">
        <v>211</v>
      </c>
      <c r="K77" s="108" t="s">
        <v>204</v>
      </c>
      <c r="L77" s="84"/>
    </row>
    <row r="78" customFormat="1" ht="30" customHeight="1" spans="1:12">
      <c r="A78" s="70">
        <f t="shared" si="7"/>
        <v>75</v>
      </c>
      <c r="B78" s="70" t="s">
        <v>237</v>
      </c>
      <c r="C78" s="70" t="s">
        <v>225</v>
      </c>
      <c r="D78" s="71" t="s">
        <v>238</v>
      </c>
      <c r="E78" s="71">
        <v>3</v>
      </c>
      <c r="F78" s="71">
        <v>1</v>
      </c>
      <c r="G78" s="70">
        <v>220000</v>
      </c>
      <c r="H78" s="196">
        <v>350000</v>
      </c>
      <c r="I78" s="185"/>
      <c r="J78" s="82" t="s">
        <v>211</v>
      </c>
      <c r="K78" s="108" t="s">
        <v>204</v>
      </c>
      <c r="L78" s="84"/>
    </row>
    <row r="79" customFormat="1" ht="30" customHeight="1" spans="1:12">
      <c r="A79" s="70">
        <f t="shared" si="7"/>
        <v>76</v>
      </c>
      <c r="B79" s="70" t="s">
        <v>239</v>
      </c>
      <c r="C79" s="70" t="s">
        <v>225</v>
      </c>
      <c r="D79" s="71" t="s">
        <v>240</v>
      </c>
      <c r="E79" s="71">
        <v>5</v>
      </c>
      <c r="F79" s="71">
        <v>2</v>
      </c>
      <c r="G79" s="70">
        <v>55000</v>
      </c>
      <c r="H79" s="196">
        <v>50000</v>
      </c>
      <c r="I79" s="185"/>
      <c r="J79" s="82" t="s">
        <v>211</v>
      </c>
      <c r="K79" s="108" t="s">
        <v>204</v>
      </c>
      <c r="L79" s="84"/>
    </row>
    <row r="80" customFormat="1" ht="30" customHeight="1" spans="1:12">
      <c r="A80" s="70">
        <f t="shared" si="7"/>
        <v>77</v>
      </c>
      <c r="B80" s="70" t="s">
        <v>241</v>
      </c>
      <c r="C80" s="70" t="s">
        <v>225</v>
      </c>
      <c r="D80" s="71" t="s">
        <v>242</v>
      </c>
      <c r="E80" s="71">
        <v>3</v>
      </c>
      <c r="F80" s="71">
        <v>1</v>
      </c>
      <c r="G80" s="70">
        <v>22000</v>
      </c>
      <c r="H80" s="196">
        <v>20000</v>
      </c>
      <c r="I80" s="185"/>
      <c r="J80" s="82" t="s">
        <v>211</v>
      </c>
      <c r="K80" s="108" t="s">
        <v>204</v>
      </c>
      <c r="L80" s="84"/>
    </row>
    <row r="81" customFormat="1" ht="30" customHeight="1" spans="1:12">
      <c r="A81" s="70">
        <f t="shared" si="7"/>
        <v>78</v>
      </c>
      <c r="B81" s="70" t="s">
        <v>243</v>
      </c>
      <c r="C81" s="70" t="s">
        <v>225</v>
      </c>
      <c r="D81" s="71" t="s">
        <v>244</v>
      </c>
      <c r="E81" s="71">
        <v>3</v>
      </c>
      <c r="F81" s="71">
        <v>1</v>
      </c>
      <c r="G81" s="70">
        <v>16500</v>
      </c>
      <c r="H81" s="196">
        <v>15000</v>
      </c>
      <c r="I81" s="185"/>
      <c r="J81" s="82" t="s">
        <v>211</v>
      </c>
      <c r="K81" s="108" t="s">
        <v>204</v>
      </c>
      <c r="L81" s="84"/>
    </row>
    <row r="82" customFormat="1" ht="30" customHeight="1" spans="1:12">
      <c r="A82" s="70">
        <f t="shared" si="7"/>
        <v>79</v>
      </c>
      <c r="B82" s="70" t="s">
        <v>245</v>
      </c>
      <c r="C82" s="70" t="s">
        <v>225</v>
      </c>
      <c r="D82" s="71" t="s">
        <v>244</v>
      </c>
      <c r="E82" s="71">
        <v>5</v>
      </c>
      <c r="F82" s="71">
        <v>2</v>
      </c>
      <c r="G82" s="70">
        <v>16500</v>
      </c>
      <c r="H82" s="196">
        <v>15000</v>
      </c>
      <c r="I82" s="185"/>
      <c r="J82" s="82" t="s">
        <v>211</v>
      </c>
      <c r="K82" s="108" t="s">
        <v>204</v>
      </c>
      <c r="L82" s="84"/>
    </row>
    <row r="83" customFormat="1" ht="30" customHeight="1" spans="1:12">
      <c r="A83" s="70">
        <f t="shared" si="7"/>
        <v>80</v>
      </c>
      <c r="B83" s="70" t="s">
        <v>246</v>
      </c>
      <c r="C83" s="70" t="s">
        <v>225</v>
      </c>
      <c r="D83" s="71" t="s">
        <v>247</v>
      </c>
      <c r="E83" s="71">
        <v>3</v>
      </c>
      <c r="F83" s="71">
        <v>1</v>
      </c>
      <c r="G83" s="70">
        <v>3850</v>
      </c>
      <c r="H83" s="196">
        <v>3500</v>
      </c>
      <c r="I83" s="185"/>
      <c r="J83" s="82" t="s">
        <v>211</v>
      </c>
      <c r="K83" s="108" t="s">
        <v>204</v>
      </c>
      <c r="L83" s="84"/>
    </row>
    <row r="84" customFormat="1" ht="30" customHeight="1" spans="1:12">
      <c r="A84" s="70">
        <f t="shared" si="7"/>
        <v>81</v>
      </c>
      <c r="B84" s="70" t="s">
        <v>248</v>
      </c>
      <c r="C84" s="70" t="s">
        <v>225</v>
      </c>
      <c r="D84" s="71" t="s">
        <v>249</v>
      </c>
      <c r="E84" s="71">
        <v>3</v>
      </c>
      <c r="F84" s="71">
        <v>1</v>
      </c>
      <c r="G84" s="70">
        <v>15400</v>
      </c>
      <c r="H84" s="196">
        <v>14000</v>
      </c>
      <c r="I84" s="185"/>
      <c r="J84" s="82" t="s">
        <v>211</v>
      </c>
      <c r="K84" s="108" t="s">
        <v>204</v>
      </c>
      <c r="L84" s="84"/>
    </row>
    <row r="85" customFormat="1" ht="30" customHeight="1" spans="1:12">
      <c r="A85" s="70">
        <f t="shared" si="7"/>
        <v>82</v>
      </c>
      <c r="B85" s="70" t="s">
        <v>250</v>
      </c>
      <c r="C85" s="70" t="s">
        <v>225</v>
      </c>
      <c r="D85" s="71" t="s">
        <v>251</v>
      </c>
      <c r="E85" s="71">
        <v>5</v>
      </c>
      <c r="F85" s="71">
        <v>2</v>
      </c>
      <c r="G85" s="70">
        <v>10450</v>
      </c>
      <c r="H85" s="196">
        <v>9500</v>
      </c>
      <c r="I85" s="185"/>
      <c r="J85" s="82" t="s">
        <v>211</v>
      </c>
      <c r="K85" s="108" t="s">
        <v>204</v>
      </c>
      <c r="L85" s="84"/>
    </row>
    <row r="86" customFormat="1" ht="30" customHeight="1" spans="1:12">
      <c r="A86" s="70">
        <f t="shared" si="7"/>
        <v>83</v>
      </c>
      <c r="B86" s="70" t="s">
        <v>252</v>
      </c>
      <c r="C86" s="70" t="s">
        <v>225</v>
      </c>
      <c r="D86" s="71" t="s">
        <v>253</v>
      </c>
      <c r="E86" s="71">
        <v>5</v>
      </c>
      <c r="F86" s="71">
        <v>3</v>
      </c>
      <c r="G86" s="70">
        <v>6930</v>
      </c>
      <c r="H86" s="196">
        <v>6300</v>
      </c>
      <c r="I86" s="185"/>
      <c r="J86" s="82" t="s">
        <v>211</v>
      </c>
      <c r="K86" s="108" t="s">
        <v>204</v>
      </c>
      <c r="L86" s="84"/>
    </row>
    <row r="87" customFormat="1" ht="30" customHeight="1" spans="1:12">
      <c r="A87" s="70">
        <f t="shared" ref="A87:A96" si="8">ROW()-3</f>
        <v>84</v>
      </c>
      <c r="B87" s="70" t="s">
        <v>254</v>
      </c>
      <c r="C87" s="70" t="s">
        <v>225</v>
      </c>
      <c r="D87" s="71" t="s">
        <v>247</v>
      </c>
      <c r="E87" s="71">
        <v>10</v>
      </c>
      <c r="F87" s="71">
        <v>8</v>
      </c>
      <c r="G87" s="70">
        <v>3520</v>
      </c>
      <c r="H87" s="196">
        <v>3200</v>
      </c>
      <c r="I87" s="185"/>
      <c r="J87" s="82" t="s">
        <v>211</v>
      </c>
      <c r="K87" s="108" t="s">
        <v>204</v>
      </c>
      <c r="L87" s="84"/>
    </row>
    <row r="88" customFormat="1" ht="30" customHeight="1" spans="1:12">
      <c r="A88" s="70">
        <f t="shared" si="8"/>
        <v>85</v>
      </c>
      <c r="B88" s="70" t="s">
        <v>255</v>
      </c>
      <c r="C88" s="70" t="s">
        <v>225</v>
      </c>
      <c r="D88" s="71" t="s">
        <v>256</v>
      </c>
      <c r="E88" s="71">
        <v>5</v>
      </c>
      <c r="F88" s="71">
        <v>4</v>
      </c>
      <c r="G88" s="70">
        <v>1980</v>
      </c>
      <c r="H88" s="196">
        <v>1800</v>
      </c>
      <c r="I88" s="185"/>
      <c r="J88" s="82" t="s">
        <v>211</v>
      </c>
      <c r="K88" s="108" t="s">
        <v>204</v>
      </c>
      <c r="L88" s="84"/>
    </row>
    <row r="89" customFormat="1" ht="30" customHeight="1" spans="1:12">
      <c r="A89" s="70">
        <f t="shared" si="8"/>
        <v>86</v>
      </c>
      <c r="B89" s="70" t="s">
        <v>257</v>
      </c>
      <c r="C89" s="70" t="s">
        <v>225</v>
      </c>
      <c r="D89" s="71" t="s">
        <v>258</v>
      </c>
      <c r="E89" s="71">
        <v>10</v>
      </c>
      <c r="F89" s="71">
        <v>8</v>
      </c>
      <c r="G89" s="70">
        <v>8250</v>
      </c>
      <c r="H89" s="196">
        <v>7500</v>
      </c>
      <c r="I89" s="185"/>
      <c r="J89" s="82" t="s">
        <v>211</v>
      </c>
      <c r="K89" s="108" t="s">
        <v>204</v>
      </c>
      <c r="L89" s="84"/>
    </row>
    <row r="90" customFormat="1" ht="30" customHeight="1" spans="1:12">
      <c r="A90" s="70">
        <f t="shared" si="8"/>
        <v>87</v>
      </c>
      <c r="B90" s="70" t="s">
        <v>259</v>
      </c>
      <c r="C90" s="70" t="s">
        <v>225</v>
      </c>
      <c r="D90" s="71" t="s">
        <v>247</v>
      </c>
      <c r="E90" s="71">
        <v>10</v>
      </c>
      <c r="F90" s="71">
        <v>7</v>
      </c>
      <c r="G90" s="70">
        <v>3300</v>
      </c>
      <c r="H90" s="196">
        <v>3000</v>
      </c>
      <c r="I90" s="185"/>
      <c r="J90" s="82" t="s">
        <v>211</v>
      </c>
      <c r="K90" s="108" t="s">
        <v>204</v>
      </c>
      <c r="L90" s="84"/>
    </row>
    <row r="91" customFormat="1" ht="30" customHeight="1" spans="1:12">
      <c r="A91" s="70">
        <f t="shared" si="8"/>
        <v>88</v>
      </c>
      <c r="B91" s="70" t="s">
        <v>260</v>
      </c>
      <c r="C91" s="70" t="s">
        <v>225</v>
      </c>
      <c r="D91" s="71" t="s">
        <v>258</v>
      </c>
      <c r="E91" s="71">
        <v>3</v>
      </c>
      <c r="F91" s="71">
        <v>1</v>
      </c>
      <c r="G91" s="70">
        <v>22000</v>
      </c>
      <c r="H91" s="196">
        <v>20000</v>
      </c>
      <c r="I91" s="185"/>
      <c r="J91" s="82" t="s">
        <v>211</v>
      </c>
      <c r="K91" s="108" t="s">
        <v>204</v>
      </c>
      <c r="L91" s="84"/>
    </row>
    <row r="92" customFormat="1" ht="30" customHeight="1" spans="1:12">
      <c r="A92" s="70">
        <f t="shared" si="8"/>
        <v>89</v>
      </c>
      <c r="B92" s="70" t="s">
        <v>261</v>
      </c>
      <c r="C92" s="70" t="s">
        <v>225</v>
      </c>
      <c r="D92" s="71" t="s">
        <v>244</v>
      </c>
      <c r="E92" s="71">
        <v>5</v>
      </c>
      <c r="F92" s="71">
        <v>2</v>
      </c>
      <c r="G92" s="70">
        <v>17600</v>
      </c>
      <c r="H92" s="196">
        <v>16000</v>
      </c>
      <c r="I92" s="185"/>
      <c r="J92" s="82" t="s">
        <v>211</v>
      </c>
      <c r="K92" s="108" t="s">
        <v>204</v>
      </c>
      <c r="L92" s="84"/>
    </row>
    <row r="93" customFormat="1" ht="30" customHeight="1" spans="1:12">
      <c r="A93" s="70">
        <f t="shared" si="8"/>
        <v>90</v>
      </c>
      <c r="B93" s="70" t="s">
        <v>262</v>
      </c>
      <c r="C93" s="70" t="s">
        <v>225</v>
      </c>
      <c r="D93" s="71" t="s">
        <v>263</v>
      </c>
      <c r="E93" s="71">
        <v>3</v>
      </c>
      <c r="F93" s="71">
        <v>1</v>
      </c>
      <c r="G93" s="70">
        <v>15400</v>
      </c>
      <c r="H93" s="196">
        <v>14000</v>
      </c>
      <c r="I93" s="185"/>
      <c r="J93" s="82" t="s">
        <v>211</v>
      </c>
      <c r="K93" s="108" t="s">
        <v>204</v>
      </c>
      <c r="L93" s="84"/>
    </row>
    <row r="94" customFormat="1" ht="30" customHeight="1" spans="1:12">
      <c r="A94" s="70">
        <f t="shared" si="8"/>
        <v>91</v>
      </c>
      <c r="B94" s="70" t="s">
        <v>264</v>
      </c>
      <c r="C94" s="70" t="s">
        <v>225</v>
      </c>
      <c r="D94" s="71" t="s">
        <v>238</v>
      </c>
      <c r="E94" s="71">
        <v>3</v>
      </c>
      <c r="F94" s="71">
        <v>1</v>
      </c>
      <c r="G94" s="70">
        <v>5500</v>
      </c>
      <c r="H94" s="196">
        <v>5000</v>
      </c>
      <c r="I94" s="185"/>
      <c r="J94" s="82" t="s">
        <v>211</v>
      </c>
      <c r="K94" s="108" t="s">
        <v>204</v>
      </c>
      <c r="L94" s="84"/>
    </row>
    <row r="95" customFormat="1" ht="30" customHeight="1" spans="1:12">
      <c r="A95" s="70">
        <f t="shared" si="8"/>
        <v>92</v>
      </c>
      <c r="B95" s="70" t="s">
        <v>265</v>
      </c>
      <c r="C95" s="70" t="s">
        <v>225</v>
      </c>
      <c r="D95" s="71" t="s">
        <v>266</v>
      </c>
      <c r="E95" s="71">
        <v>3</v>
      </c>
      <c r="F95" s="71">
        <v>1</v>
      </c>
      <c r="G95" s="70">
        <v>8800</v>
      </c>
      <c r="H95" s="196">
        <v>8000</v>
      </c>
      <c r="I95" s="185"/>
      <c r="J95" s="82" t="s">
        <v>211</v>
      </c>
      <c r="K95" s="108" t="s">
        <v>204</v>
      </c>
      <c r="L95" s="84"/>
    </row>
    <row r="96" customFormat="1" ht="30" customHeight="1" spans="1:12">
      <c r="A96" s="70">
        <f t="shared" si="8"/>
        <v>93</v>
      </c>
      <c r="B96" s="70" t="s">
        <v>267</v>
      </c>
      <c r="C96" s="70" t="s">
        <v>225</v>
      </c>
      <c r="D96" s="71" t="s">
        <v>238</v>
      </c>
      <c r="E96" s="71">
        <v>5</v>
      </c>
      <c r="F96" s="71">
        <v>2</v>
      </c>
      <c r="G96" s="70">
        <v>7150</v>
      </c>
      <c r="H96" s="196">
        <v>6500</v>
      </c>
      <c r="I96" s="185"/>
      <c r="J96" s="82" t="s">
        <v>211</v>
      </c>
      <c r="K96" s="108" t="s">
        <v>204</v>
      </c>
      <c r="L96" s="84"/>
    </row>
    <row r="97" customFormat="1" ht="30" customHeight="1" spans="1:12">
      <c r="A97" s="70">
        <f t="shared" ref="A97:A106" si="9">ROW()-3</f>
        <v>94</v>
      </c>
      <c r="B97" s="70" t="s">
        <v>268</v>
      </c>
      <c r="C97" s="70" t="s">
        <v>225</v>
      </c>
      <c r="D97" s="71" t="s">
        <v>269</v>
      </c>
      <c r="E97" s="71">
        <v>5</v>
      </c>
      <c r="F97" s="71">
        <v>2</v>
      </c>
      <c r="G97" s="70">
        <v>6600</v>
      </c>
      <c r="H97" s="196">
        <v>6000</v>
      </c>
      <c r="I97" s="185"/>
      <c r="J97" s="82" t="s">
        <v>211</v>
      </c>
      <c r="K97" s="108" t="s">
        <v>204</v>
      </c>
      <c r="L97" s="84"/>
    </row>
    <row r="98" customFormat="1" ht="30" customHeight="1" spans="1:12">
      <c r="A98" s="70">
        <f t="shared" si="9"/>
        <v>95</v>
      </c>
      <c r="B98" s="70" t="s">
        <v>270</v>
      </c>
      <c r="C98" s="70" t="s">
        <v>225</v>
      </c>
      <c r="D98" s="71" t="s">
        <v>271</v>
      </c>
      <c r="E98" s="71">
        <v>3</v>
      </c>
      <c r="F98" s="71">
        <v>1</v>
      </c>
      <c r="G98" s="70">
        <v>22000</v>
      </c>
      <c r="H98" s="196">
        <v>20000</v>
      </c>
      <c r="I98" s="185"/>
      <c r="J98" s="82" t="s">
        <v>211</v>
      </c>
      <c r="K98" s="108" t="s">
        <v>204</v>
      </c>
      <c r="L98" s="84"/>
    </row>
    <row r="99" customFormat="1" ht="30" customHeight="1" spans="1:12">
      <c r="A99" s="70">
        <f t="shared" si="9"/>
        <v>96</v>
      </c>
      <c r="B99" s="70" t="s">
        <v>272</v>
      </c>
      <c r="C99" s="70" t="s">
        <v>225</v>
      </c>
      <c r="D99" s="71" t="s">
        <v>238</v>
      </c>
      <c r="E99" s="71">
        <v>10</v>
      </c>
      <c r="F99" s="71">
        <v>7</v>
      </c>
      <c r="G99" s="70">
        <v>8250</v>
      </c>
      <c r="H99" s="196">
        <v>7500</v>
      </c>
      <c r="I99" s="185"/>
      <c r="J99" s="82" t="s">
        <v>211</v>
      </c>
      <c r="K99" s="108" t="s">
        <v>204</v>
      </c>
      <c r="L99" s="84"/>
    </row>
    <row r="100" customFormat="1" ht="30" customHeight="1" spans="1:12">
      <c r="A100" s="70">
        <f t="shared" si="9"/>
        <v>97</v>
      </c>
      <c r="B100" s="70" t="s">
        <v>273</v>
      </c>
      <c r="C100" s="70" t="s">
        <v>225</v>
      </c>
      <c r="D100" s="71" t="s">
        <v>274</v>
      </c>
      <c r="E100" s="71">
        <v>5</v>
      </c>
      <c r="F100" s="71">
        <v>2</v>
      </c>
      <c r="G100" s="70">
        <v>1650</v>
      </c>
      <c r="H100" s="196">
        <v>1500</v>
      </c>
      <c r="I100" s="185"/>
      <c r="J100" s="82" t="s">
        <v>211</v>
      </c>
      <c r="K100" s="108" t="s">
        <v>204</v>
      </c>
      <c r="L100" s="84"/>
    </row>
    <row r="101" customFormat="1" ht="30" customHeight="1" spans="1:12">
      <c r="A101" s="70">
        <f t="shared" si="9"/>
        <v>98</v>
      </c>
      <c r="B101" s="70" t="s">
        <v>275</v>
      </c>
      <c r="C101" s="70" t="s">
        <v>225</v>
      </c>
      <c r="D101" s="71" t="s">
        <v>230</v>
      </c>
      <c r="E101" s="71">
        <v>10</v>
      </c>
      <c r="F101" s="71">
        <v>5</v>
      </c>
      <c r="G101" s="70">
        <v>880</v>
      </c>
      <c r="H101" s="196">
        <v>800</v>
      </c>
      <c r="I101" s="185"/>
      <c r="J101" s="82" t="s">
        <v>211</v>
      </c>
      <c r="K101" s="108" t="s">
        <v>204</v>
      </c>
      <c r="L101" s="84"/>
    </row>
    <row r="102" customFormat="1" ht="30" customHeight="1" spans="1:12">
      <c r="A102" s="70">
        <f t="shared" si="9"/>
        <v>99</v>
      </c>
      <c r="B102" s="70" t="s">
        <v>276</v>
      </c>
      <c r="C102" s="70" t="s">
        <v>225</v>
      </c>
      <c r="D102" s="71" t="s">
        <v>269</v>
      </c>
      <c r="E102" s="71">
        <v>3</v>
      </c>
      <c r="F102" s="71">
        <v>1</v>
      </c>
      <c r="G102" s="70">
        <v>3080</v>
      </c>
      <c r="H102" s="196">
        <v>2800</v>
      </c>
      <c r="I102" s="185"/>
      <c r="J102" s="82" t="s">
        <v>211</v>
      </c>
      <c r="K102" s="108" t="s">
        <v>204</v>
      </c>
      <c r="L102" s="84"/>
    </row>
    <row r="103" customFormat="1" ht="30" customHeight="1" spans="1:12">
      <c r="A103" s="70">
        <f t="shared" si="9"/>
        <v>100</v>
      </c>
      <c r="B103" s="70" t="s">
        <v>277</v>
      </c>
      <c r="C103" s="70" t="s">
        <v>225</v>
      </c>
      <c r="D103" s="71" t="s">
        <v>249</v>
      </c>
      <c r="E103" s="71">
        <v>5</v>
      </c>
      <c r="F103" s="71">
        <v>3</v>
      </c>
      <c r="G103" s="70">
        <v>3960</v>
      </c>
      <c r="H103" s="196">
        <v>3600</v>
      </c>
      <c r="I103" s="185"/>
      <c r="J103" s="82" t="s">
        <v>211</v>
      </c>
      <c r="K103" s="108" t="s">
        <v>204</v>
      </c>
      <c r="L103" s="84"/>
    </row>
    <row r="104" customFormat="1" ht="30" customHeight="1" spans="1:12">
      <c r="A104" s="70">
        <f t="shared" si="9"/>
        <v>101</v>
      </c>
      <c r="B104" s="70" t="s">
        <v>278</v>
      </c>
      <c r="C104" s="70" t="s">
        <v>225</v>
      </c>
      <c r="D104" s="71" t="s">
        <v>230</v>
      </c>
      <c r="E104" s="71">
        <v>5</v>
      </c>
      <c r="F104" s="71">
        <v>2</v>
      </c>
      <c r="G104" s="70">
        <v>2420</v>
      </c>
      <c r="H104" s="196">
        <v>2200</v>
      </c>
      <c r="I104" s="185"/>
      <c r="J104" s="82" t="s">
        <v>211</v>
      </c>
      <c r="K104" s="108" t="s">
        <v>204</v>
      </c>
      <c r="L104" s="84"/>
    </row>
    <row r="105" customFormat="1" ht="30" customHeight="1" spans="1:12">
      <c r="A105" s="70">
        <f t="shared" si="9"/>
        <v>102</v>
      </c>
      <c r="B105" s="70" t="s">
        <v>279</v>
      </c>
      <c r="C105" s="70" t="s">
        <v>225</v>
      </c>
      <c r="D105" s="71" t="s">
        <v>232</v>
      </c>
      <c r="E105" s="71">
        <v>5</v>
      </c>
      <c r="F105" s="71">
        <v>2</v>
      </c>
      <c r="G105" s="70">
        <v>720</v>
      </c>
      <c r="H105" s="196">
        <v>650</v>
      </c>
      <c r="I105" s="185"/>
      <c r="J105" s="82" t="s">
        <v>211</v>
      </c>
      <c r="K105" s="108" t="s">
        <v>204</v>
      </c>
      <c r="L105" s="84"/>
    </row>
    <row r="106" customFormat="1" ht="30" customHeight="1" spans="1:12">
      <c r="A106" s="70">
        <f t="shared" si="9"/>
        <v>103</v>
      </c>
      <c r="B106" s="70" t="s">
        <v>280</v>
      </c>
      <c r="C106" s="70" t="s">
        <v>225</v>
      </c>
      <c r="D106" s="71" t="s">
        <v>281</v>
      </c>
      <c r="E106" s="71">
        <v>5</v>
      </c>
      <c r="F106" s="71">
        <v>3</v>
      </c>
      <c r="G106" s="70">
        <v>2530</v>
      </c>
      <c r="H106" s="196">
        <v>2300</v>
      </c>
      <c r="I106" s="185"/>
      <c r="J106" s="82" t="s">
        <v>211</v>
      </c>
      <c r="K106" s="108" t="s">
        <v>204</v>
      </c>
      <c r="L106" s="84"/>
    </row>
    <row r="107" customFormat="1" ht="30" customHeight="1" spans="1:12">
      <c r="A107" s="70">
        <f t="shared" ref="A107:A116" si="10">ROW()-3</f>
        <v>104</v>
      </c>
      <c r="B107" s="70" t="s">
        <v>282</v>
      </c>
      <c r="C107" s="70" t="s">
        <v>225</v>
      </c>
      <c r="D107" s="71" t="s">
        <v>234</v>
      </c>
      <c r="E107" s="71">
        <v>5</v>
      </c>
      <c r="F107" s="71">
        <v>3</v>
      </c>
      <c r="G107" s="70">
        <v>1430</v>
      </c>
      <c r="H107" s="196">
        <v>1300</v>
      </c>
      <c r="I107" s="185"/>
      <c r="J107" s="82" t="s">
        <v>211</v>
      </c>
      <c r="K107" s="108" t="s">
        <v>204</v>
      </c>
      <c r="L107" s="84"/>
    </row>
    <row r="108" customFormat="1" ht="30" customHeight="1" spans="1:12">
      <c r="A108" s="70">
        <f t="shared" si="10"/>
        <v>105</v>
      </c>
      <c r="B108" s="70" t="s">
        <v>283</v>
      </c>
      <c r="C108" s="70" t="s">
        <v>225</v>
      </c>
      <c r="D108" s="71" t="s">
        <v>249</v>
      </c>
      <c r="E108" s="71">
        <v>5</v>
      </c>
      <c r="F108" s="71">
        <v>2</v>
      </c>
      <c r="G108" s="70">
        <v>3850</v>
      </c>
      <c r="H108" s="196">
        <v>3500</v>
      </c>
      <c r="I108" s="185"/>
      <c r="J108" s="82" t="s">
        <v>211</v>
      </c>
      <c r="K108" s="108" t="s">
        <v>204</v>
      </c>
      <c r="L108" s="84"/>
    </row>
    <row r="109" customFormat="1" ht="30" customHeight="1" spans="1:12">
      <c r="A109" s="70">
        <f t="shared" si="10"/>
        <v>106</v>
      </c>
      <c r="B109" s="70" t="s">
        <v>284</v>
      </c>
      <c r="C109" s="70" t="s">
        <v>225</v>
      </c>
      <c r="D109" s="71" t="s">
        <v>281</v>
      </c>
      <c r="E109" s="71">
        <v>5</v>
      </c>
      <c r="F109" s="71">
        <v>4</v>
      </c>
      <c r="G109" s="70">
        <v>3300</v>
      </c>
      <c r="H109" s="196">
        <v>3000</v>
      </c>
      <c r="I109" s="185"/>
      <c r="J109" s="82" t="s">
        <v>211</v>
      </c>
      <c r="K109" s="108" t="s">
        <v>204</v>
      </c>
      <c r="L109" s="84"/>
    </row>
    <row r="110" customFormat="1" ht="30" customHeight="1" spans="1:12">
      <c r="A110" s="70">
        <f t="shared" si="10"/>
        <v>107</v>
      </c>
      <c r="B110" s="70" t="s">
        <v>285</v>
      </c>
      <c r="C110" s="70" t="s">
        <v>225</v>
      </c>
      <c r="D110" s="71" t="s">
        <v>232</v>
      </c>
      <c r="E110" s="71">
        <v>5</v>
      </c>
      <c r="F110" s="71">
        <v>3</v>
      </c>
      <c r="G110" s="70">
        <v>2860</v>
      </c>
      <c r="H110" s="196">
        <v>2600</v>
      </c>
      <c r="I110" s="185"/>
      <c r="J110" s="82" t="s">
        <v>211</v>
      </c>
      <c r="K110" s="108" t="s">
        <v>204</v>
      </c>
      <c r="L110" s="84"/>
    </row>
    <row r="111" customFormat="1" ht="30" customHeight="1" spans="1:12">
      <c r="A111" s="70">
        <f t="shared" si="10"/>
        <v>108</v>
      </c>
      <c r="B111" s="70" t="s">
        <v>286</v>
      </c>
      <c r="C111" s="70" t="s">
        <v>225</v>
      </c>
      <c r="D111" s="71" t="s">
        <v>230</v>
      </c>
      <c r="E111" s="71">
        <v>5</v>
      </c>
      <c r="F111" s="71">
        <v>4</v>
      </c>
      <c r="G111" s="70">
        <v>1980</v>
      </c>
      <c r="H111" s="196">
        <v>1800</v>
      </c>
      <c r="I111" s="185"/>
      <c r="J111" s="82" t="s">
        <v>211</v>
      </c>
      <c r="K111" s="108" t="s">
        <v>204</v>
      </c>
      <c r="L111" s="84"/>
    </row>
    <row r="112" customFormat="1" ht="30" customHeight="1" spans="1:12">
      <c r="A112" s="70">
        <f t="shared" si="10"/>
        <v>109</v>
      </c>
      <c r="B112" s="70" t="s">
        <v>287</v>
      </c>
      <c r="C112" s="70" t="s">
        <v>225</v>
      </c>
      <c r="D112" s="71" t="s">
        <v>249</v>
      </c>
      <c r="E112" s="71">
        <v>10</v>
      </c>
      <c r="F112" s="71">
        <v>5</v>
      </c>
      <c r="G112" s="70">
        <v>2860</v>
      </c>
      <c r="H112" s="196">
        <v>2600</v>
      </c>
      <c r="I112" s="185"/>
      <c r="J112" s="82" t="s">
        <v>211</v>
      </c>
      <c r="K112" s="108" t="s">
        <v>204</v>
      </c>
      <c r="L112" s="84"/>
    </row>
    <row r="113" customFormat="1" ht="30" customHeight="1" spans="1:12">
      <c r="A113" s="70">
        <f t="shared" si="10"/>
        <v>110</v>
      </c>
      <c r="B113" s="70" t="s">
        <v>288</v>
      </c>
      <c r="C113" s="70" t="s">
        <v>225</v>
      </c>
      <c r="D113" s="71" t="s">
        <v>289</v>
      </c>
      <c r="E113" s="71">
        <v>10</v>
      </c>
      <c r="F113" s="71">
        <v>7</v>
      </c>
      <c r="G113" s="70">
        <v>1870</v>
      </c>
      <c r="H113" s="196">
        <v>1700</v>
      </c>
      <c r="I113" s="185"/>
      <c r="J113" s="82" t="s">
        <v>211</v>
      </c>
      <c r="K113" s="108" t="s">
        <v>204</v>
      </c>
      <c r="L113" s="84"/>
    </row>
    <row r="114" customFormat="1" ht="30" customHeight="1" spans="1:12">
      <c r="A114" s="70">
        <f t="shared" si="10"/>
        <v>111</v>
      </c>
      <c r="B114" s="70" t="s">
        <v>290</v>
      </c>
      <c r="C114" s="70" t="s">
        <v>225</v>
      </c>
      <c r="D114" s="71" t="s">
        <v>232</v>
      </c>
      <c r="E114" s="71">
        <v>10</v>
      </c>
      <c r="F114" s="71">
        <v>5</v>
      </c>
      <c r="G114" s="70">
        <v>2860</v>
      </c>
      <c r="H114" s="196">
        <v>2600</v>
      </c>
      <c r="I114" s="185"/>
      <c r="J114" s="82" t="s">
        <v>211</v>
      </c>
      <c r="K114" s="108" t="s">
        <v>204</v>
      </c>
      <c r="L114" s="84"/>
    </row>
    <row r="115" customFormat="1" ht="30" customHeight="1" spans="1:12">
      <c r="A115" s="70">
        <f t="shared" si="10"/>
        <v>112</v>
      </c>
      <c r="B115" s="70" t="s">
        <v>291</v>
      </c>
      <c r="C115" s="70" t="s">
        <v>225</v>
      </c>
      <c r="D115" s="71" t="s">
        <v>230</v>
      </c>
      <c r="E115" s="71">
        <v>10</v>
      </c>
      <c r="F115" s="71">
        <v>5</v>
      </c>
      <c r="G115" s="70">
        <v>6380</v>
      </c>
      <c r="H115" s="196">
        <v>5800</v>
      </c>
      <c r="I115" s="185"/>
      <c r="J115" s="82" t="s">
        <v>211</v>
      </c>
      <c r="K115" s="108" t="s">
        <v>204</v>
      </c>
      <c r="L115" s="84"/>
    </row>
    <row r="116" customFormat="1" ht="30" customHeight="1" spans="1:12">
      <c r="A116" s="70">
        <f t="shared" si="10"/>
        <v>113</v>
      </c>
      <c r="B116" s="70" t="s">
        <v>292</v>
      </c>
      <c r="C116" s="70" t="s">
        <v>225</v>
      </c>
      <c r="D116" s="71" t="s">
        <v>293</v>
      </c>
      <c r="E116" s="71">
        <v>5</v>
      </c>
      <c r="F116" s="71">
        <v>1</v>
      </c>
      <c r="G116" s="70">
        <v>10450</v>
      </c>
      <c r="H116" s="196">
        <v>9500</v>
      </c>
      <c r="I116" s="185"/>
      <c r="J116" s="82" t="s">
        <v>211</v>
      </c>
      <c r="K116" s="108" t="s">
        <v>204</v>
      </c>
      <c r="L116" s="84"/>
    </row>
    <row r="117" customFormat="1" ht="30" customHeight="1" spans="1:12">
      <c r="A117" s="70">
        <f t="shared" ref="A117:A126" si="11">ROW()-3</f>
        <v>114</v>
      </c>
      <c r="B117" s="70" t="s">
        <v>294</v>
      </c>
      <c r="C117" s="70" t="s">
        <v>225</v>
      </c>
      <c r="D117" s="71" t="s">
        <v>234</v>
      </c>
      <c r="E117" s="71">
        <v>5</v>
      </c>
      <c r="F117" s="71">
        <v>3</v>
      </c>
      <c r="G117" s="70">
        <v>5280</v>
      </c>
      <c r="H117" s="196">
        <v>4800</v>
      </c>
      <c r="I117" s="185"/>
      <c r="J117" s="82" t="s">
        <v>211</v>
      </c>
      <c r="K117" s="108" t="s">
        <v>204</v>
      </c>
      <c r="L117" s="84"/>
    </row>
    <row r="118" customFormat="1" ht="30" customHeight="1" spans="1:12">
      <c r="A118" s="70">
        <f t="shared" si="11"/>
        <v>115</v>
      </c>
      <c r="B118" s="70" t="s">
        <v>295</v>
      </c>
      <c r="C118" s="70" t="s">
        <v>225</v>
      </c>
      <c r="D118" s="71" t="s">
        <v>236</v>
      </c>
      <c r="E118" s="71">
        <v>3</v>
      </c>
      <c r="F118" s="71">
        <v>1</v>
      </c>
      <c r="G118" s="70">
        <v>2420</v>
      </c>
      <c r="H118" s="196">
        <v>2200</v>
      </c>
      <c r="I118" s="185"/>
      <c r="J118" s="82" t="s">
        <v>211</v>
      </c>
      <c r="K118" s="108" t="s">
        <v>204</v>
      </c>
      <c r="L118" s="84"/>
    </row>
    <row r="119" customFormat="1" ht="30" customHeight="1" spans="1:12">
      <c r="A119" s="70">
        <f t="shared" si="11"/>
        <v>116</v>
      </c>
      <c r="B119" s="70" t="s">
        <v>296</v>
      </c>
      <c r="C119" s="70" t="s">
        <v>225</v>
      </c>
      <c r="D119" s="71" t="s">
        <v>234</v>
      </c>
      <c r="E119" s="71">
        <v>5</v>
      </c>
      <c r="F119" s="71">
        <v>2</v>
      </c>
      <c r="G119" s="70">
        <v>8580</v>
      </c>
      <c r="H119" s="196">
        <v>7800</v>
      </c>
      <c r="I119" s="185"/>
      <c r="J119" s="82" t="s">
        <v>211</v>
      </c>
      <c r="K119" s="108" t="s">
        <v>204</v>
      </c>
      <c r="L119" s="84"/>
    </row>
    <row r="120" customFormat="1" ht="30" customHeight="1" spans="1:12">
      <c r="A120" s="70">
        <f t="shared" si="11"/>
        <v>117</v>
      </c>
      <c r="B120" s="70" t="s">
        <v>297</v>
      </c>
      <c r="C120" s="70" t="s">
        <v>225</v>
      </c>
      <c r="D120" s="71" t="s">
        <v>281</v>
      </c>
      <c r="E120" s="71">
        <v>10</v>
      </c>
      <c r="F120" s="71">
        <v>6</v>
      </c>
      <c r="G120" s="70">
        <v>1870</v>
      </c>
      <c r="H120" s="196">
        <v>1700</v>
      </c>
      <c r="I120" s="185"/>
      <c r="J120" s="82" t="s">
        <v>211</v>
      </c>
      <c r="K120" s="108" t="s">
        <v>204</v>
      </c>
      <c r="L120" s="84"/>
    </row>
    <row r="121" customFormat="1" ht="30" customHeight="1" spans="1:12">
      <c r="A121" s="70">
        <f t="shared" si="11"/>
        <v>118</v>
      </c>
      <c r="B121" s="70" t="s">
        <v>298</v>
      </c>
      <c r="C121" s="70" t="s">
        <v>225</v>
      </c>
      <c r="D121" s="71" t="s">
        <v>249</v>
      </c>
      <c r="E121" s="71">
        <v>5</v>
      </c>
      <c r="F121" s="71">
        <v>2</v>
      </c>
      <c r="G121" s="70">
        <v>2200</v>
      </c>
      <c r="H121" s="196">
        <v>2000</v>
      </c>
      <c r="I121" s="185"/>
      <c r="J121" s="82" t="s">
        <v>211</v>
      </c>
      <c r="K121" s="108" t="s">
        <v>204</v>
      </c>
      <c r="L121" s="84"/>
    </row>
    <row r="122" customFormat="1" ht="30" customHeight="1" spans="1:12">
      <c r="A122" s="70">
        <f t="shared" si="11"/>
        <v>119</v>
      </c>
      <c r="B122" s="70" t="s">
        <v>299</v>
      </c>
      <c r="C122" s="70" t="s">
        <v>225</v>
      </c>
      <c r="D122" s="71" t="s">
        <v>281</v>
      </c>
      <c r="E122" s="71">
        <v>10</v>
      </c>
      <c r="F122" s="71">
        <v>5</v>
      </c>
      <c r="G122" s="70">
        <v>2750</v>
      </c>
      <c r="H122" s="196">
        <v>2500</v>
      </c>
      <c r="I122" s="185"/>
      <c r="J122" s="82" t="s">
        <v>211</v>
      </c>
      <c r="K122" s="108" t="s">
        <v>204</v>
      </c>
      <c r="L122" s="84"/>
    </row>
    <row r="123" customFormat="1" ht="30" customHeight="1" spans="1:12">
      <c r="A123" s="70">
        <f t="shared" si="11"/>
        <v>120</v>
      </c>
      <c r="B123" s="70" t="s">
        <v>300</v>
      </c>
      <c r="C123" s="70" t="s">
        <v>225</v>
      </c>
      <c r="D123" s="71" t="s">
        <v>232</v>
      </c>
      <c r="E123" s="71">
        <v>10</v>
      </c>
      <c r="F123" s="71">
        <v>7</v>
      </c>
      <c r="G123" s="70">
        <v>1650</v>
      </c>
      <c r="H123" s="196">
        <v>1500</v>
      </c>
      <c r="I123" s="185"/>
      <c r="J123" s="82" t="s">
        <v>211</v>
      </c>
      <c r="K123" s="108" t="s">
        <v>204</v>
      </c>
      <c r="L123" s="84"/>
    </row>
    <row r="124" customFormat="1" ht="30" customHeight="1" spans="1:12">
      <c r="A124" s="70">
        <f t="shared" si="11"/>
        <v>121</v>
      </c>
      <c r="B124" s="70" t="s">
        <v>301</v>
      </c>
      <c r="C124" s="70" t="s">
        <v>225</v>
      </c>
      <c r="D124" s="71" t="s">
        <v>249</v>
      </c>
      <c r="E124" s="71">
        <v>5</v>
      </c>
      <c r="F124" s="71">
        <v>2</v>
      </c>
      <c r="G124" s="70">
        <v>3520</v>
      </c>
      <c r="H124" s="196">
        <v>3200</v>
      </c>
      <c r="I124" s="185"/>
      <c r="J124" s="82" t="s">
        <v>211</v>
      </c>
      <c r="K124" s="108" t="s">
        <v>204</v>
      </c>
      <c r="L124" s="84"/>
    </row>
    <row r="125" customFormat="1" ht="30" customHeight="1" spans="1:12">
      <c r="A125" s="70">
        <f t="shared" si="11"/>
        <v>122</v>
      </c>
      <c r="B125" s="70" t="s">
        <v>302</v>
      </c>
      <c r="C125" s="70" t="s">
        <v>225</v>
      </c>
      <c r="D125" s="71" t="s">
        <v>303</v>
      </c>
      <c r="E125" s="71">
        <v>15</v>
      </c>
      <c r="F125" s="71">
        <v>11</v>
      </c>
      <c r="G125" s="70">
        <v>1595</v>
      </c>
      <c r="H125" s="196">
        <v>1450</v>
      </c>
      <c r="I125" s="185"/>
      <c r="J125" s="82" t="s">
        <v>211</v>
      </c>
      <c r="K125" s="108" t="s">
        <v>204</v>
      </c>
      <c r="L125" s="84"/>
    </row>
    <row r="126" customFormat="1" ht="30" customHeight="1" spans="1:12">
      <c r="A126" s="70">
        <f t="shared" si="11"/>
        <v>123</v>
      </c>
      <c r="B126" s="70" t="s">
        <v>304</v>
      </c>
      <c r="C126" s="70" t="s">
        <v>225</v>
      </c>
      <c r="D126" s="71" t="s">
        <v>281</v>
      </c>
      <c r="E126" s="71">
        <v>10</v>
      </c>
      <c r="F126" s="71">
        <v>4</v>
      </c>
      <c r="G126" s="70">
        <v>5500</v>
      </c>
      <c r="H126" s="196">
        <v>5000</v>
      </c>
      <c r="I126" s="185"/>
      <c r="J126" s="82" t="s">
        <v>211</v>
      </c>
      <c r="K126" s="108" t="s">
        <v>204</v>
      </c>
      <c r="L126" s="84"/>
    </row>
    <row r="127" customFormat="1" ht="30" customHeight="1" spans="1:12">
      <c r="A127" s="70">
        <f t="shared" ref="A127:A136" si="12">ROW()-3</f>
        <v>124</v>
      </c>
      <c r="B127" s="70" t="s">
        <v>305</v>
      </c>
      <c r="C127" s="70" t="s">
        <v>225</v>
      </c>
      <c r="D127" s="71" t="s">
        <v>234</v>
      </c>
      <c r="E127" s="71">
        <v>5</v>
      </c>
      <c r="F127" s="71">
        <v>2</v>
      </c>
      <c r="G127" s="70">
        <v>1045</v>
      </c>
      <c r="H127" s="196">
        <v>950</v>
      </c>
      <c r="I127" s="185"/>
      <c r="J127" s="82" t="s">
        <v>211</v>
      </c>
      <c r="K127" s="108" t="s">
        <v>204</v>
      </c>
      <c r="L127" s="84"/>
    </row>
    <row r="128" customFormat="1" ht="30" customHeight="1" spans="1:12">
      <c r="A128" s="70">
        <f t="shared" si="12"/>
        <v>125</v>
      </c>
      <c r="B128" s="70" t="s">
        <v>306</v>
      </c>
      <c r="C128" s="70" t="s">
        <v>225</v>
      </c>
      <c r="D128" s="71" t="s">
        <v>234</v>
      </c>
      <c r="E128" s="71">
        <v>5</v>
      </c>
      <c r="F128" s="71">
        <v>3</v>
      </c>
      <c r="G128" s="70">
        <v>4400</v>
      </c>
      <c r="H128" s="196">
        <v>4000</v>
      </c>
      <c r="I128" s="185"/>
      <c r="J128" s="82" t="s">
        <v>211</v>
      </c>
      <c r="K128" s="108" t="s">
        <v>204</v>
      </c>
      <c r="L128" s="84"/>
    </row>
    <row r="129" customFormat="1" ht="30" customHeight="1" spans="1:12">
      <c r="A129" s="70">
        <f t="shared" si="12"/>
        <v>126</v>
      </c>
      <c r="B129" s="70" t="s">
        <v>307</v>
      </c>
      <c r="C129" s="70" t="s">
        <v>225</v>
      </c>
      <c r="D129" s="71" t="s">
        <v>234</v>
      </c>
      <c r="E129" s="71">
        <v>5</v>
      </c>
      <c r="F129" s="71">
        <v>1</v>
      </c>
      <c r="G129" s="70">
        <v>63800</v>
      </c>
      <c r="H129" s="196">
        <v>58000</v>
      </c>
      <c r="I129" s="185"/>
      <c r="J129" s="82" t="s">
        <v>211</v>
      </c>
      <c r="K129" s="108" t="s">
        <v>204</v>
      </c>
      <c r="L129" s="84"/>
    </row>
    <row r="130" customFormat="1" ht="30" customHeight="1" spans="1:12">
      <c r="A130" s="70">
        <f t="shared" si="12"/>
        <v>127</v>
      </c>
      <c r="B130" s="70" t="s">
        <v>308</v>
      </c>
      <c r="C130" s="70" t="s">
        <v>225</v>
      </c>
      <c r="D130" s="71" t="s">
        <v>309</v>
      </c>
      <c r="E130" s="71">
        <v>10</v>
      </c>
      <c r="F130" s="71">
        <v>8</v>
      </c>
      <c r="G130" s="70">
        <v>2200</v>
      </c>
      <c r="H130" s="196">
        <v>2000</v>
      </c>
      <c r="I130" s="185"/>
      <c r="J130" s="82" t="s">
        <v>211</v>
      </c>
      <c r="K130" s="108" t="s">
        <v>204</v>
      </c>
      <c r="L130" s="84"/>
    </row>
    <row r="131" customFormat="1" ht="30" customHeight="1" spans="1:12">
      <c r="A131" s="70">
        <f t="shared" si="12"/>
        <v>128</v>
      </c>
      <c r="B131" s="70" t="s">
        <v>310</v>
      </c>
      <c r="C131" s="70" t="s">
        <v>225</v>
      </c>
      <c r="D131" s="71" t="s">
        <v>311</v>
      </c>
      <c r="E131" s="71">
        <v>5</v>
      </c>
      <c r="F131" s="71">
        <v>2</v>
      </c>
      <c r="G131" s="70">
        <v>825</v>
      </c>
      <c r="H131" s="196">
        <v>750</v>
      </c>
      <c r="I131" s="185"/>
      <c r="J131" s="82" t="s">
        <v>211</v>
      </c>
      <c r="K131" s="108" t="s">
        <v>204</v>
      </c>
      <c r="L131" s="84"/>
    </row>
    <row r="132" customFormat="1" ht="30" customHeight="1" spans="1:12">
      <c r="A132" s="70">
        <f t="shared" si="12"/>
        <v>129</v>
      </c>
      <c r="B132" s="70" t="s">
        <v>312</v>
      </c>
      <c r="C132" s="70" t="s">
        <v>225</v>
      </c>
      <c r="D132" s="71" t="s">
        <v>236</v>
      </c>
      <c r="E132" s="71">
        <v>10</v>
      </c>
      <c r="F132" s="71">
        <v>8</v>
      </c>
      <c r="G132" s="70">
        <v>935</v>
      </c>
      <c r="H132" s="196">
        <v>850</v>
      </c>
      <c r="I132" s="185"/>
      <c r="J132" s="82" t="s">
        <v>211</v>
      </c>
      <c r="K132" s="108" t="s">
        <v>204</v>
      </c>
      <c r="L132" s="84"/>
    </row>
    <row r="133" customFormat="1" ht="30" customHeight="1" spans="1:12">
      <c r="A133" s="70">
        <f t="shared" si="12"/>
        <v>130</v>
      </c>
      <c r="B133" s="70" t="s">
        <v>313</v>
      </c>
      <c r="C133" s="70" t="s">
        <v>225</v>
      </c>
      <c r="D133" s="71" t="s">
        <v>314</v>
      </c>
      <c r="E133" s="71">
        <v>5</v>
      </c>
      <c r="F133" s="71">
        <v>2</v>
      </c>
      <c r="G133" s="70">
        <v>638</v>
      </c>
      <c r="H133" s="196">
        <v>580</v>
      </c>
      <c r="I133" s="185"/>
      <c r="J133" s="82" t="s">
        <v>211</v>
      </c>
      <c r="K133" s="108" t="s">
        <v>204</v>
      </c>
      <c r="L133" s="84"/>
    </row>
    <row r="134" customFormat="1" ht="30" customHeight="1" spans="1:12">
      <c r="A134" s="70">
        <f t="shared" si="12"/>
        <v>131</v>
      </c>
      <c r="B134" s="70" t="s">
        <v>315</v>
      </c>
      <c r="C134" s="70" t="s">
        <v>225</v>
      </c>
      <c r="D134" s="71" t="s">
        <v>316</v>
      </c>
      <c r="E134" s="71">
        <v>5</v>
      </c>
      <c r="F134" s="71">
        <v>2</v>
      </c>
      <c r="G134" s="70">
        <v>1430</v>
      </c>
      <c r="H134" s="196">
        <v>1300</v>
      </c>
      <c r="I134" s="185"/>
      <c r="J134" s="82" t="s">
        <v>211</v>
      </c>
      <c r="K134" s="108" t="s">
        <v>204</v>
      </c>
      <c r="L134" s="84"/>
    </row>
    <row r="135" customFormat="1" ht="30" customHeight="1" spans="1:12">
      <c r="A135" s="70">
        <f t="shared" si="12"/>
        <v>132</v>
      </c>
      <c r="B135" s="70" t="s">
        <v>317</v>
      </c>
      <c r="C135" s="70" t="s">
        <v>225</v>
      </c>
      <c r="D135" s="71" t="s">
        <v>318</v>
      </c>
      <c r="E135" s="71">
        <v>10</v>
      </c>
      <c r="F135" s="71">
        <v>5</v>
      </c>
      <c r="G135" s="70">
        <v>200</v>
      </c>
      <c r="H135" s="196">
        <v>180</v>
      </c>
      <c r="I135" s="185"/>
      <c r="J135" s="82" t="s">
        <v>211</v>
      </c>
      <c r="K135" s="108" t="s">
        <v>204</v>
      </c>
      <c r="L135" s="84"/>
    </row>
    <row r="136" customFormat="1" ht="30" customHeight="1" spans="1:12">
      <c r="A136" s="70">
        <f t="shared" si="12"/>
        <v>133</v>
      </c>
      <c r="B136" s="70" t="s">
        <v>319</v>
      </c>
      <c r="C136" s="70" t="s">
        <v>225</v>
      </c>
      <c r="D136" s="71" t="s">
        <v>320</v>
      </c>
      <c r="E136" s="71">
        <v>5</v>
      </c>
      <c r="F136" s="71">
        <v>3</v>
      </c>
      <c r="G136" s="70">
        <v>75</v>
      </c>
      <c r="H136" s="196">
        <v>68</v>
      </c>
      <c r="I136" s="185"/>
      <c r="J136" s="82" t="s">
        <v>211</v>
      </c>
      <c r="K136" s="108" t="s">
        <v>204</v>
      </c>
      <c r="L136" s="84"/>
    </row>
    <row r="137" customFormat="1" ht="30" customHeight="1" spans="1:12">
      <c r="A137" s="70">
        <f t="shared" ref="A137:A148" si="13">ROW()-3</f>
        <v>134</v>
      </c>
      <c r="B137" s="70" t="s">
        <v>321</v>
      </c>
      <c r="C137" s="70" t="s">
        <v>225</v>
      </c>
      <c r="D137" s="71" t="s">
        <v>320</v>
      </c>
      <c r="E137" s="71">
        <v>10</v>
      </c>
      <c r="F137" s="71">
        <v>6</v>
      </c>
      <c r="G137" s="70">
        <v>250</v>
      </c>
      <c r="H137" s="196">
        <v>230</v>
      </c>
      <c r="I137" s="185"/>
      <c r="J137" s="82" t="s">
        <v>211</v>
      </c>
      <c r="K137" s="108" t="s">
        <v>204</v>
      </c>
      <c r="L137" s="84"/>
    </row>
    <row r="138" customFormat="1" ht="30" customHeight="1" spans="1:12">
      <c r="A138" s="70">
        <f t="shared" si="13"/>
        <v>135</v>
      </c>
      <c r="B138" s="70" t="s">
        <v>322</v>
      </c>
      <c r="C138" s="70" t="s">
        <v>225</v>
      </c>
      <c r="D138" s="71" t="s">
        <v>323</v>
      </c>
      <c r="E138" s="71">
        <v>15</v>
      </c>
      <c r="F138" s="71">
        <v>12</v>
      </c>
      <c r="G138" s="70">
        <v>3300</v>
      </c>
      <c r="H138" s="196">
        <v>3000</v>
      </c>
      <c r="I138" s="185"/>
      <c r="J138" s="82" t="s">
        <v>211</v>
      </c>
      <c r="K138" s="108" t="s">
        <v>204</v>
      </c>
      <c r="L138" s="84"/>
    </row>
    <row r="139" customFormat="1" ht="30" customHeight="1" spans="1:12">
      <c r="A139" s="70">
        <f t="shared" si="13"/>
        <v>136</v>
      </c>
      <c r="B139" s="70" t="s">
        <v>324</v>
      </c>
      <c r="C139" s="70" t="s">
        <v>225</v>
      </c>
      <c r="D139" s="71" t="s">
        <v>325</v>
      </c>
      <c r="E139" s="71">
        <v>10</v>
      </c>
      <c r="F139" s="71">
        <v>7</v>
      </c>
      <c r="G139" s="70">
        <v>1045</v>
      </c>
      <c r="H139" s="196">
        <v>950</v>
      </c>
      <c r="I139" s="185"/>
      <c r="J139" s="82" t="s">
        <v>211</v>
      </c>
      <c r="K139" s="108" t="s">
        <v>204</v>
      </c>
      <c r="L139" s="84"/>
    </row>
    <row r="140" customFormat="1" ht="30" customHeight="1" spans="1:12">
      <c r="A140" s="70">
        <f t="shared" si="13"/>
        <v>137</v>
      </c>
      <c r="B140" s="70" t="s">
        <v>326</v>
      </c>
      <c r="C140" s="70" t="s">
        <v>225</v>
      </c>
      <c r="D140" s="71" t="s">
        <v>316</v>
      </c>
      <c r="E140" s="71">
        <v>30</v>
      </c>
      <c r="F140" s="71">
        <v>28</v>
      </c>
      <c r="G140" s="70">
        <v>825</v>
      </c>
      <c r="H140" s="196">
        <v>750</v>
      </c>
      <c r="I140" s="185"/>
      <c r="J140" s="82" t="s">
        <v>211</v>
      </c>
      <c r="K140" s="108" t="s">
        <v>204</v>
      </c>
      <c r="L140" s="84"/>
    </row>
    <row r="141" customFormat="1" ht="30" customHeight="1" spans="1:12">
      <c r="A141" s="70">
        <f t="shared" si="13"/>
        <v>138</v>
      </c>
      <c r="B141" s="70" t="s">
        <v>327</v>
      </c>
      <c r="C141" s="70" t="s">
        <v>225</v>
      </c>
      <c r="D141" s="71" t="s">
        <v>328</v>
      </c>
      <c r="E141" s="71">
        <v>30</v>
      </c>
      <c r="F141" s="71">
        <v>26</v>
      </c>
      <c r="G141" s="70">
        <v>242</v>
      </c>
      <c r="H141" s="196">
        <v>220</v>
      </c>
      <c r="I141" s="185"/>
      <c r="J141" s="82" t="s">
        <v>211</v>
      </c>
      <c r="K141" s="108" t="s">
        <v>204</v>
      </c>
      <c r="L141" s="84"/>
    </row>
    <row r="142" customFormat="1" ht="30" customHeight="1" spans="1:12">
      <c r="A142" s="70">
        <f t="shared" si="13"/>
        <v>139</v>
      </c>
      <c r="B142" s="70" t="s">
        <v>329</v>
      </c>
      <c r="C142" s="70" t="s">
        <v>225</v>
      </c>
      <c r="D142" s="71" t="s">
        <v>330</v>
      </c>
      <c r="E142" s="71">
        <v>10</v>
      </c>
      <c r="F142" s="71">
        <v>5</v>
      </c>
      <c r="G142" s="70">
        <v>110</v>
      </c>
      <c r="H142" s="196">
        <v>100</v>
      </c>
      <c r="I142" s="185"/>
      <c r="J142" s="82" t="s">
        <v>211</v>
      </c>
      <c r="K142" s="108" t="s">
        <v>204</v>
      </c>
      <c r="L142" s="84"/>
    </row>
    <row r="143" customFormat="1" ht="30" customHeight="1" spans="1:12">
      <c r="A143" s="70">
        <f t="shared" si="13"/>
        <v>140</v>
      </c>
      <c r="B143" s="70" t="s">
        <v>331</v>
      </c>
      <c r="C143" s="70" t="s">
        <v>225</v>
      </c>
      <c r="D143" s="71" t="s">
        <v>328</v>
      </c>
      <c r="E143" s="71">
        <v>30</v>
      </c>
      <c r="F143" s="71">
        <v>20</v>
      </c>
      <c r="G143" s="70">
        <v>1210</v>
      </c>
      <c r="H143" s="196">
        <v>1100</v>
      </c>
      <c r="I143" s="185"/>
      <c r="J143" s="82" t="s">
        <v>211</v>
      </c>
      <c r="K143" s="108" t="s">
        <v>204</v>
      </c>
      <c r="L143" s="84"/>
    </row>
    <row r="144" customFormat="1" ht="30" customHeight="1" spans="1:12">
      <c r="A144" s="70">
        <f t="shared" si="13"/>
        <v>141</v>
      </c>
      <c r="B144" s="70" t="s">
        <v>332</v>
      </c>
      <c r="C144" s="70" t="s">
        <v>225</v>
      </c>
      <c r="D144" s="71" t="s">
        <v>330</v>
      </c>
      <c r="E144" s="71">
        <v>20</v>
      </c>
      <c r="F144" s="71">
        <v>16</v>
      </c>
      <c r="G144" s="70">
        <v>605</v>
      </c>
      <c r="H144" s="196">
        <v>550</v>
      </c>
      <c r="I144" s="185"/>
      <c r="J144" s="82" t="s">
        <v>211</v>
      </c>
      <c r="K144" s="108" t="s">
        <v>204</v>
      </c>
      <c r="L144" s="84"/>
    </row>
    <row r="145" customFormat="1" ht="30" customHeight="1" spans="1:12">
      <c r="A145" s="70">
        <f t="shared" si="13"/>
        <v>142</v>
      </c>
      <c r="B145" s="70" t="s">
        <v>333</v>
      </c>
      <c r="C145" s="70" t="s">
        <v>225</v>
      </c>
      <c r="D145" s="71" t="s">
        <v>334</v>
      </c>
      <c r="E145" s="71">
        <v>30</v>
      </c>
      <c r="F145" s="71">
        <v>26</v>
      </c>
      <c r="G145" s="70">
        <v>605</v>
      </c>
      <c r="H145" s="196">
        <v>550</v>
      </c>
      <c r="I145" s="185"/>
      <c r="J145" s="82" t="s">
        <v>211</v>
      </c>
      <c r="K145" s="108" t="s">
        <v>204</v>
      </c>
      <c r="L145" s="84"/>
    </row>
    <row r="146" customFormat="1" ht="30" customHeight="1" spans="1:12">
      <c r="A146" s="70">
        <f t="shared" si="13"/>
        <v>143</v>
      </c>
      <c r="B146" s="70" t="s">
        <v>335</v>
      </c>
      <c r="C146" s="70" t="s">
        <v>225</v>
      </c>
      <c r="D146" s="71" t="s">
        <v>316</v>
      </c>
      <c r="E146" s="71">
        <v>10</v>
      </c>
      <c r="F146" s="71">
        <v>5</v>
      </c>
      <c r="G146" s="70">
        <v>825</v>
      </c>
      <c r="H146" s="196">
        <v>750</v>
      </c>
      <c r="I146" s="185"/>
      <c r="J146" s="82" t="s">
        <v>211</v>
      </c>
      <c r="K146" s="108" t="s">
        <v>204</v>
      </c>
      <c r="L146" s="84"/>
    </row>
    <row r="147" customFormat="1" ht="30" customHeight="1" spans="1:12">
      <c r="A147" s="70">
        <f t="shared" si="13"/>
        <v>144</v>
      </c>
      <c r="B147" s="70" t="s">
        <v>336</v>
      </c>
      <c r="C147" s="70" t="s">
        <v>225</v>
      </c>
      <c r="D147" s="71" t="s">
        <v>328</v>
      </c>
      <c r="E147" s="71">
        <v>10</v>
      </c>
      <c r="F147" s="71">
        <v>7</v>
      </c>
      <c r="G147" s="70">
        <v>220</v>
      </c>
      <c r="H147" s="196">
        <v>200</v>
      </c>
      <c r="I147" s="185"/>
      <c r="J147" s="82" t="s">
        <v>211</v>
      </c>
      <c r="K147" s="108" t="s">
        <v>204</v>
      </c>
      <c r="L147" s="84"/>
    </row>
    <row r="148" customFormat="1" ht="30" customHeight="1" spans="1:12">
      <c r="A148" s="70">
        <f t="shared" si="13"/>
        <v>145</v>
      </c>
      <c r="B148" s="70" t="s">
        <v>337</v>
      </c>
      <c r="C148" s="70" t="s">
        <v>225</v>
      </c>
      <c r="D148" s="71" t="s">
        <v>330</v>
      </c>
      <c r="E148" s="71">
        <v>5</v>
      </c>
      <c r="F148" s="71">
        <v>3</v>
      </c>
      <c r="G148" s="70">
        <v>99</v>
      </c>
      <c r="H148" s="196">
        <v>90</v>
      </c>
      <c r="I148" s="185"/>
      <c r="J148" s="82" t="s">
        <v>211</v>
      </c>
      <c r="K148" s="108" t="s">
        <v>204</v>
      </c>
      <c r="L148" s="84"/>
    </row>
    <row r="149" customFormat="1" ht="30" customHeight="1" spans="1:12">
      <c r="A149" s="70">
        <f t="shared" ref="A149:A159" si="14">ROW()-3</f>
        <v>146</v>
      </c>
      <c r="B149" s="70" t="s">
        <v>338</v>
      </c>
      <c r="C149" s="70" t="s">
        <v>225</v>
      </c>
      <c r="D149" s="71" t="s">
        <v>330</v>
      </c>
      <c r="E149" s="71">
        <v>10</v>
      </c>
      <c r="F149" s="71">
        <v>6</v>
      </c>
      <c r="G149" s="70">
        <v>385</v>
      </c>
      <c r="H149" s="196">
        <v>350</v>
      </c>
      <c r="I149" s="185"/>
      <c r="J149" s="82" t="s">
        <v>211</v>
      </c>
      <c r="K149" s="108" t="s">
        <v>204</v>
      </c>
      <c r="L149" s="84"/>
    </row>
    <row r="150" s="198" customFormat="1" ht="30" customHeight="1" spans="1:12">
      <c r="A150" s="176">
        <f t="shared" si="14"/>
        <v>147</v>
      </c>
      <c r="B150" s="177" t="s">
        <v>339</v>
      </c>
      <c r="C150" s="176" t="s">
        <v>225</v>
      </c>
      <c r="D150" s="178" t="s">
        <v>328</v>
      </c>
      <c r="E150" s="180">
        <v>3</v>
      </c>
      <c r="F150" s="180">
        <v>1</v>
      </c>
      <c r="G150" s="176">
        <f>H150*1.1</f>
        <v>858</v>
      </c>
      <c r="H150" s="204">
        <v>780</v>
      </c>
      <c r="I150" s="205"/>
      <c r="J150" s="206" t="s">
        <v>211</v>
      </c>
      <c r="K150" s="207" t="s">
        <v>204</v>
      </c>
      <c r="L150" s="208"/>
    </row>
    <row r="151" s="198" customFormat="1" ht="30" customHeight="1" spans="1:12">
      <c r="A151" s="176">
        <f t="shared" si="14"/>
        <v>148</v>
      </c>
      <c r="B151" s="177" t="s">
        <v>340</v>
      </c>
      <c r="C151" s="176" t="s">
        <v>225</v>
      </c>
      <c r="D151" s="178" t="s">
        <v>330</v>
      </c>
      <c r="E151" s="180">
        <v>6</v>
      </c>
      <c r="F151" s="180">
        <v>2</v>
      </c>
      <c r="G151" s="176">
        <f>H151*1.1</f>
        <v>242</v>
      </c>
      <c r="H151" s="204">
        <v>220</v>
      </c>
      <c r="I151" s="205"/>
      <c r="J151" s="206" t="s">
        <v>211</v>
      </c>
      <c r="K151" s="207" t="s">
        <v>204</v>
      </c>
      <c r="L151" s="208"/>
    </row>
    <row r="152" customFormat="1" ht="30" customHeight="1" spans="1:12">
      <c r="A152" s="70">
        <f t="shared" si="14"/>
        <v>149</v>
      </c>
      <c r="B152" s="70" t="s">
        <v>341</v>
      </c>
      <c r="C152" s="70" t="s">
        <v>198</v>
      </c>
      <c r="D152" s="71" t="s">
        <v>342</v>
      </c>
      <c r="E152" s="71">
        <v>42000</v>
      </c>
      <c r="F152" s="71">
        <v>41741</v>
      </c>
      <c r="G152" s="70">
        <v>3</v>
      </c>
      <c r="H152" s="70">
        <v>2</v>
      </c>
      <c r="I152" s="82"/>
      <c r="J152" s="82" t="s">
        <v>211</v>
      </c>
      <c r="K152" s="108" t="s">
        <v>204</v>
      </c>
      <c r="L152" s="84"/>
    </row>
    <row r="153" customFormat="1" ht="30" customHeight="1" spans="1:12">
      <c r="A153" s="70">
        <f t="shared" si="14"/>
        <v>150</v>
      </c>
      <c r="B153" s="70" t="s">
        <v>343</v>
      </c>
      <c r="C153" s="70" t="s">
        <v>198</v>
      </c>
      <c r="D153" s="71" t="s">
        <v>344</v>
      </c>
      <c r="E153" s="71">
        <v>95000</v>
      </c>
      <c r="F153" s="71">
        <v>93760</v>
      </c>
      <c r="G153" s="70">
        <v>2</v>
      </c>
      <c r="H153" s="70">
        <v>1.3</v>
      </c>
      <c r="I153" s="82"/>
      <c r="J153" s="82" t="s">
        <v>211</v>
      </c>
      <c r="K153" s="108" t="s">
        <v>204</v>
      </c>
      <c r="L153" s="84"/>
    </row>
    <row r="154" customFormat="1" ht="30" customHeight="1" spans="1:12">
      <c r="A154" s="176">
        <f t="shared" si="14"/>
        <v>151</v>
      </c>
      <c r="B154" s="176" t="s">
        <v>343</v>
      </c>
      <c r="C154" s="176" t="s">
        <v>198</v>
      </c>
      <c r="D154" s="180" t="s">
        <v>345</v>
      </c>
      <c r="E154" s="180">
        <v>29000</v>
      </c>
      <c r="F154" s="180">
        <v>28574</v>
      </c>
      <c r="G154" s="176">
        <v>2</v>
      </c>
      <c r="H154" s="176">
        <v>1.3</v>
      </c>
      <c r="I154" s="209"/>
      <c r="J154" s="206" t="s">
        <v>211</v>
      </c>
      <c r="K154" s="207" t="s">
        <v>204</v>
      </c>
      <c r="L154" s="208"/>
    </row>
    <row r="155" customFormat="1" ht="30" customHeight="1" spans="1:12">
      <c r="A155" s="70">
        <f t="shared" si="14"/>
        <v>152</v>
      </c>
      <c r="B155" s="70" t="s">
        <v>346</v>
      </c>
      <c r="C155" s="70" t="s">
        <v>198</v>
      </c>
      <c r="D155" s="71" t="s">
        <v>344</v>
      </c>
      <c r="E155" s="71">
        <v>25000</v>
      </c>
      <c r="F155" s="71">
        <v>24560</v>
      </c>
      <c r="G155" s="70">
        <v>3</v>
      </c>
      <c r="H155" s="70">
        <v>2</v>
      </c>
      <c r="I155" s="82"/>
      <c r="J155" s="82" t="s">
        <v>211</v>
      </c>
      <c r="K155" s="108" t="s">
        <v>204</v>
      </c>
      <c r="L155" s="84"/>
    </row>
    <row r="156" customFormat="1" ht="30" customHeight="1" spans="1:12">
      <c r="A156" s="70">
        <f t="shared" si="14"/>
        <v>153</v>
      </c>
      <c r="B156" s="70" t="s">
        <v>347</v>
      </c>
      <c r="C156" s="70" t="s">
        <v>198</v>
      </c>
      <c r="D156" s="71" t="s">
        <v>342</v>
      </c>
      <c r="E156" s="71">
        <v>8000</v>
      </c>
      <c r="F156" s="71">
        <v>7623</v>
      </c>
      <c r="G156" s="70">
        <v>4</v>
      </c>
      <c r="H156" s="70">
        <v>2.7</v>
      </c>
      <c r="I156" s="82"/>
      <c r="J156" s="82" t="s">
        <v>211</v>
      </c>
      <c r="K156" s="108" t="s">
        <v>204</v>
      </c>
      <c r="L156" s="84"/>
    </row>
    <row r="157" customFormat="1" ht="30" customHeight="1" spans="1:12">
      <c r="A157" s="70">
        <f t="shared" si="14"/>
        <v>154</v>
      </c>
      <c r="B157" s="70" t="s">
        <v>348</v>
      </c>
      <c r="C157" s="70" t="s">
        <v>198</v>
      </c>
      <c r="D157" s="71" t="s">
        <v>349</v>
      </c>
      <c r="E157" s="71">
        <v>40</v>
      </c>
      <c r="F157" s="71">
        <v>37</v>
      </c>
      <c r="G157" s="70">
        <v>14</v>
      </c>
      <c r="H157" s="70">
        <v>11</v>
      </c>
      <c r="I157" s="82"/>
      <c r="J157" s="82" t="s">
        <v>211</v>
      </c>
      <c r="K157" s="108" t="s">
        <v>204</v>
      </c>
      <c r="L157" s="84"/>
    </row>
    <row r="158" customFormat="1" ht="30" customHeight="1" spans="1:12">
      <c r="A158" s="70">
        <f t="shared" si="14"/>
        <v>155</v>
      </c>
      <c r="B158" s="70" t="s">
        <v>350</v>
      </c>
      <c r="C158" s="70" t="s">
        <v>198</v>
      </c>
      <c r="D158" s="71" t="s">
        <v>351</v>
      </c>
      <c r="E158" s="71">
        <v>250</v>
      </c>
      <c r="F158" s="71">
        <v>233</v>
      </c>
      <c r="G158" s="70">
        <v>7</v>
      </c>
      <c r="H158" s="70">
        <v>5.5</v>
      </c>
      <c r="I158" s="82"/>
      <c r="J158" s="82" t="s">
        <v>211</v>
      </c>
      <c r="K158" s="108" t="s">
        <v>204</v>
      </c>
      <c r="L158" s="84"/>
    </row>
    <row r="159" customFormat="1" ht="30" customHeight="1" spans="1:12">
      <c r="A159" s="70">
        <f t="shared" si="14"/>
        <v>156</v>
      </c>
      <c r="B159" s="70" t="s">
        <v>352</v>
      </c>
      <c r="C159" s="70" t="s">
        <v>198</v>
      </c>
      <c r="D159" s="71" t="s">
        <v>353</v>
      </c>
      <c r="E159" s="71">
        <v>30</v>
      </c>
      <c r="F159" s="71">
        <v>24</v>
      </c>
      <c r="G159" s="70">
        <v>15</v>
      </c>
      <c r="H159" s="70">
        <v>12</v>
      </c>
      <c r="I159" s="82"/>
      <c r="J159" s="82" t="s">
        <v>211</v>
      </c>
      <c r="K159" s="108" t="s">
        <v>204</v>
      </c>
      <c r="L159" s="84"/>
    </row>
    <row r="160" customFormat="1" ht="30" customHeight="1" spans="1:12">
      <c r="A160" s="70">
        <f t="shared" ref="A160:A169" si="15">ROW()-3</f>
        <v>157</v>
      </c>
      <c r="B160" s="70" t="s">
        <v>354</v>
      </c>
      <c r="C160" s="70" t="s">
        <v>198</v>
      </c>
      <c r="D160" s="71" t="s">
        <v>355</v>
      </c>
      <c r="E160" s="71">
        <v>560</v>
      </c>
      <c r="F160" s="71">
        <v>543</v>
      </c>
      <c r="G160" s="70">
        <v>23</v>
      </c>
      <c r="H160" s="70">
        <v>18</v>
      </c>
      <c r="I160" s="82"/>
      <c r="J160" s="82" t="s">
        <v>211</v>
      </c>
      <c r="K160" s="108" t="s">
        <v>204</v>
      </c>
      <c r="L160" s="84"/>
    </row>
    <row r="161" customFormat="1" ht="30" customHeight="1" spans="1:12">
      <c r="A161" s="70">
        <f t="shared" si="15"/>
        <v>158</v>
      </c>
      <c r="B161" s="70" t="s">
        <v>356</v>
      </c>
      <c r="C161" s="70" t="s">
        <v>198</v>
      </c>
      <c r="D161" s="71" t="s">
        <v>357</v>
      </c>
      <c r="E161" s="71">
        <v>320</v>
      </c>
      <c r="F161" s="71">
        <v>314</v>
      </c>
      <c r="G161" s="70">
        <v>26</v>
      </c>
      <c r="H161" s="70">
        <v>20</v>
      </c>
      <c r="I161" s="82"/>
      <c r="J161" s="82" t="s">
        <v>211</v>
      </c>
      <c r="K161" s="108" t="s">
        <v>204</v>
      </c>
      <c r="L161" s="84"/>
    </row>
    <row r="162" customFormat="1" ht="30" customHeight="1" spans="1:12">
      <c r="A162" s="70">
        <f t="shared" si="15"/>
        <v>159</v>
      </c>
      <c r="B162" s="70" t="s">
        <v>358</v>
      </c>
      <c r="C162" s="70" t="s">
        <v>198</v>
      </c>
      <c r="D162" s="71" t="s">
        <v>359</v>
      </c>
      <c r="E162" s="71">
        <v>1600</v>
      </c>
      <c r="F162" s="71">
        <v>1543</v>
      </c>
      <c r="G162" s="70">
        <v>2</v>
      </c>
      <c r="H162" s="70">
        <v>0.9</v>
      </c>
      <c r="I162" s="82"/>
      <c r="J162" s="82" t="s">
        <v>211</v>
      </c>
      <c r="K162" s="108" t="s">
        <v>204</v>
      </c>
      <c r="L162" s="84"/>
    </row>
    <row r="163" customFormat="1" ht="30" customHeight="1" spans="1:12">
      <c r="A163" s="70">
        <f t="shared" si="15"/>
        <v>160</v>
      </c>
      <c r="B163" s="70" t="s">
        <v>360</v>
      </c>
      <c r="C163" s="70" t="s">
        <v>198</v>
      </c>
      <c r="D163" s="71" t="s">
        <v>361</v>
      </c>
      <c r="E163" s="71">
        <v>100</v>
      </c>
      <c r="F163" s="71">
        <v>90</v>
      </c>
      <c r="G163" s="70">
        <v>11</v>
      </c>
      <c r="H163" s="70">
        <v>8.5</v>
      </c>
      <c r="I163" s="82"/>
      <c r="J163" s="82" t="s">
        <v>211</v>
      </c>
      <c r="K163" s="108" t="s">
        <v>204</v>
      </c>
      <c r="L163" s="84"/>
    </row>
    <row r="164" customFormat="1" ht="30" customHeight="1" spans="1:12">
      <c r="A164" s="70">
        <f t="shared" si="15"/>
        <v>161</v>
      </c>
      <c r="B164" s="70" t="s">
        <v>362</v>
      </c>
      <c r="C164" s="70" t="s">
        <v>198</v>
      </c>
      <c r="D164" s="71" t="s">
        <v>357</v>
      </c>
      <c r="E164" s="71">
        <v>100</v>
      </c>
      <c r="F164" s="71">
        <v>78</v>
      </c>
      <c r="G164" s="70">
        <v>26</v>
      </c>
      <c r="H164" s="70">
        <v>20</v>
      </c>
      <c r="I164" s="82"/>
      <c r="J164" s="82" t="s">
        <v>211</v>
      </c>
      <c r="K164" s="108" t="s">
        <v>204</v>
      </c>
      <c r="L164" s="84"/>
    </row>
    <row r="165" customFormat="1" ht="30" customHeight="1" spans="1:12">
      <c r="A165" s="70">
        <f t="shared" si="15"/>
        <v>162</v>
      </c>
      <c r="B165" s="70" t="s">
        <v>363</v>
      </c>
      <c r="C165" s="70" t="s">
        <v>198</v>
      </c>
      <c r="D165" s="71" t="s">
        <v>364</v>
      </c>
      <c r="E165" s="71">
        <v>120</v>
      </c>
      <c r="F165" s="71">
        <v>113</v>
      </c>
      <c r="G165" s="70">
        <v>36</v>
      </c>
      <c r="H165" s="70">
        <v>28</v>
      </c>
      <c r="I165" s="82"/>
      <c r="J165" s="82" t="s">
        <v>211</v>
      </c>
      <c r="K165" s="108" t="s">
        <v>204</v>
      </c>
      <c r="L165" s="84"/>
    </row>
    <row r="166" customFormat="1" ht="30" customHeight="1" spans="1:12">
      <c r="A166" s="70">
        <f t="shared" si="15"/>
        <v>163</v>
      </c>
      <c r="B166" s="70" t="s">
        <v>365</v>
      </c>
      <c r="C166" s="70" t="s">
        <v>198</v>
      </c>
      <c r="D166" s="71" t="s">
        <v>355</v>
      </c>
      <c r="E166" s="71">
        <v>150</v>
      </c>
      <c r="F166" s="71">
        <v>143</v>
      </c>
      <c r="G166" s="70">
        <v>13</v>
      </c>
      <c r="H166" s="70">
        <v>10</v>
      </c>
      <c r="I166" s="82"/>
      <c r="J166" s="82" t="s">
        <v>211</v>
      </c>
      <c r="K166" s="108" t="s">
        <v>204</v>
      </c>
      <c r="L166" s="84"/>
    </row>
    <row r="167" customFormat="1" ht="30" customHeight="1" spans="1:12">
      <c r="A167" s="70">
        <f t="shared" si="15"/>
        <v>164</v>
      </c>
      <c r="B167" s="70" t="s">
        <v>366</v>
      </c>
      <c r="C167" s="70" t="s">
        <v>198</v>
      </c>
      <c r="D167" s="71" t="s">
        <v>355</v>
      </c>
      <c r="E167" s="71">
        <v>160</v>
      </c>
      <c r="F167" s="71">
        <v>159</v>
      </c>
      <c r="G167" s="70">
        <v>15</v>
      </c>
      <c r="H167" s="70">
        <v>12</v>
      </c>
      <c r="I167" s="82"/>
      <c r="J167" s="82" t="s">
        <v>211</v>
      </c>
      <c r="K167" s="108" t="s">
        <v>204</v>
      </c>
      <c r="L167" s="84"/>
    </row>
    <row r="168" customFormat="1" ht="30" customHeight="1" spans="1:12">
      <c r="A168" s="70">
        <f t="shared" si="15"/>
        <v>165</v>
      </c>
      <c r="B168" s="70" t="s">
        <v>367</v>
      </c>
      <c r="C168" s="70" t="s">
        <v>198</v>
      </c>
      <c r="D168" s="71" t="s">
        <v>357</v>
      </c>
      <c r="E168" s="71">
        <v>40</v>
      </c>
      <c r="F168" s="71">
        <v>35</v>
      </c>
      <c r="G168" s="70">
        <v>14</v>
      </c>
      <c r="H168" s="70">
        <v>11</v>
      </c>
      <c r="I168" s="82"/>
      <c r="J168" s="82" t="s">
        <v>211</v>
      </c>
      <c r="K168" s="108" t="s">
        <v>204</v>
      </c>
      <c r="L168" s="84"/>
    </row>
    <row r="169" customFormat="1" ht="30" customHeight="1" spans="1:12">
      <c r="A169" s="70">
        <f t="shared" si="15"/>
        <v>166</v>
      </c>
      <c r="B169" s="70" t="s">
        <v>368</v>
      </c>
      <c r="C169" s="70" t="s">
        <v>198</v>
      </c>
      <c r="D169" s="71" t="s">
        <v>345</v>
      </c>
      <c r="E169" s="71">
        <v>40</v>
      </c>
      <c r="F169" s="71">
        <v>35</v>
      </c>
      <c r="G169" s="70">
        <v>11</v>
      </c>
      <c r="H169" s="70">
        <v>8.5</v>
      </c>
      <c r="I169" s="82"/>
      <c r="J169" s="82" t="s">
        <v>211</v>
      </c>
      <c r="K169" s="108" t="s">
        <v>204</v>
      </c>
      <c r="L169" s="84"/>
    </row>
    <row r="170" customFormat="1" ht="30" customHeight="1" spans="1:12">
      <c r="A170" s="70">
        <f t="shared" ref="A170:A179" si="16">ROW()-3</f>
        <v>167</v>
      </c>
      <c r="B170" s="70" t="s">
        <v>369</v>
      </c>
      <c r="C170" s="70" t="s">
        <v>198</v>
      </c>
      <c r="D170" s="71" t="s">
        <v>370</v>
      </c>
      <c r="E170" s="71">
        <v>100</v>
      </c>
      <c r="F170" s="71">
        <v>50</v>
      </c>
      <c r="G170" s="70">
        <v>26</v>
      </c>
      <c r="H170" s="70">
        <v>20</v>
      </c>
      <c r="I170" s="82"/>
      <c r="J170" s="82" t="s">
        <v>211</v>
      </c>
      <c r="K170" s="108" t="s">
        <v>204</v>
      </c>
      <c r="L170" s="84"/>
    </row>
    <row r="171" customFormat="1" ht="30" customHeight="1" spans="1:12">
      <c r="A171" s="70">
        <f t="shared" si="16"/>
        <v>168</v>
      </c>
      <c r="B171" s="70" t="s">
        <v>371</v>
      </c>
      <c r="C171" s="70" t="s">
        <v>198</v>
      </c>
      <c r="D171" s="71" t="s">
        <v>355</v>
      </c>
      <c r="E171" s="71">
        <v>200</v>
      </c>
      <c r="F171" s="71">
        <v>166</v>
      </c>
      <c r="G171" s="70">
        <v>9</v>
      </c>
      <c r="H171" s="70">
        <v>7</v>
      </c>
      <c r="I171" s="82"/>
      <c r="J171" s="82" t="s">
        <v>211</v>
      </c>
      <c r="K171" s="108" t="s">
        <v>204</v>
      </c>
      <c r="L171" s="84"/>
    </row>
    <row r="172" customFormat="1" ht="30" customHeight="1" spans="1:12">
      <c r="A172" s="70">
        <f t="shared" si="16"/>
        <v>169</v>
      </c>
      <c r="B172" s="70" t="s">
        <v>372</v>
      </c>
      <c r="C172" s="70" t="s">
        <v>198</v>
      </c>
      <c r="D172" s="71" t="s">
        <v>373</v>
      </c>
      <c r="E172" s="71">
        <v>50</v>
      </c>
      <c r="F172" s="71">
        <v>43</v>
      </c>
      <c r="G172" s="70">
        <v>13</v>
      </c>
      <c r="H172" s="70">
        <v>10</v>
      </c>
      <c r="I172" s="82"/>
      <c r="J172" s="82" t="s">
        <v>211</v>
      </c>
      <c r="K172" s="108" t="s">
        <v>204</v>
      </c>
      <c r="L172" s="84"/>
    </row>
    <row r="173" customFormat="1" ht="30" customHeight="1" spans="1:12">
      <c r="A173" s="70">
        <f t="shared" si="16"/>
        <v>170</v>
      </c>
      <c r="B173" s="70" t="s">
        <v>374</v>
      </c>
      <c r="C173" s="70" t="s">
        <v>198</v>
      </c>
      <c r="D173" s="71" t="s">
        <v>355</v>
      </c>
      <c r="E173" s="71">
        <v>50</v>
      </c>
      <c r="F173" s="71">
        <v>30</v>
      </c>
      <c r="G173" s="70">
        <v>52</v>
      </c>
      <c r="H173" s="70">
        <v>40</v>
      </c>
      <c r="I173" s="82"/>
      <c r="J173" s="82" t="s">
        <v>211</v>
      </c>
      <c r="K173" s="108" t="s">
        <v>204</v>
      </c>
      <c r="L173" s="84"/>
    </row>
    <row r="174" customFormat="1" ht="30" customHeight="1" spans="1:12">
      <c r="A174" s="70">
        <f t="shared" si="16"/>
        <v>171</v>
      </c>
      <c r="B174" s="70" t="s">
        <v>375</v>
      </c>
      <c r="C174" s="70" t="s">
        <v>198</v>
      </c>
      <c r="D174" s="71" t="s">
        <v>376</v>
      </c>
      <c r="E174" s="71">
        <v>50</v>
      </c>
      <c r="F174" s="71">
        <v>30</v>
      </c>
      <c r="G174" s="70">
        <v>11</v>
      </c>
      <c r="H174" s="70">
        <v>9</v>
      </c>
      <c r="I174" s="82"/>
      <c r="J174" s="82" t="s">
        <v>211</v>
      </c>
      <c r="K174" s="108" t="s">
        <v>204</v>
      </c>
      <c r="L174" s="84"/>
    </row>
    <row r="175" customFormat="1" ht="30" customHeight="1" spans="1:12">
      <c r="A175" s="70">
        <f t="shared" si="16"/>
        <v>172</v>
      </c>
      <c r="B175" s="70" t="s">
        <v>377</v>
      </c>
      <c r="C175" s="70" t="s">
        <v>198</v>
      </c>
      <c r="D175" s="71" t="s">
        <v>349</v>
      </c>
      <c r="E175" s="71">
        <v>150</v>
      </c>
      <c r="F175" s="71">
        <v>134</v>
      </c>
      <c r="G175" s="70">
        <v>13</v>
      </c>
      <c r="H175" s="70">
        <v>10</v>
      </c>
      <c r="I175" s="82"/>
      <c r="J175" s="82" t="s">
        <v>211</v>
      </c>
      <c r="K175" s="108" t="s">
        <v>204</v>
      </c>
      <c r="L175" s="84"/>
    </row>
    <row r="176" customFormat="1" ht="30" customHeight="1" spans="1:12">
      <c r="A176" s="70">
        <f t="shared" si="16"/>
        <v>173</v>
      </c>
      <c r="B176" s="70" t="s">
        <v>378</v>
      </c>
      <c r="C176" s="70" t="s">
        <v>198</v>
      </c>
      <c r="D176" s="71" t="s">
        <v>379</v>
      </c>
      <c r="E176" s="71">
        <v>150</v>
      </c>
      <c r="F176" s="71">
        <v>147</v>
      </c>
      <c r="G176" s="70">
        <v>11</v>
      </c>
      <c r="H176" s="70">
        <v>8.5</v>
      </c>
      <c r="I176" s="82"/>
      <c r="J176" s="82" t="s">
        <v>211</v>
      </c>
      <c r="K176" s="108" t="s">
        <v>204</v>
      </c>
      <c r="L176" s="84"/>
    </row>
    <row r="177" customFormat="1" ht="30" customHeight="1" spans="1:12">
      <c r="A177" s="70">
        <f t="shared" si="16"/>
        <v>174</v>
      </c>
      <c r="B177" s="70" t="s">
        <v>380</v>
      </c>
      <c r="C177" s="70" t="s">
        <v>198</v>
      </c>
      <c r="D177" s="71" t="s">
        <v>361</v>
      </c>
      <c r="E177" s="71">
        <v>100</v>
      </c>
      <c r="F177" s="71">
        <v>77</v>
      </c>
      <c r="G177" s="70">
        <v>11</v>
      </c>
      <c r="H177" s="70">
        <v>8.5</v>
      </c>
      <c r="I177" s="82"/>
      <c r="J177" s="82" t="s">
        <v>211</v>
      </c>
      <c r="K177" s="108" t="s">
        <v>204</v>
      </c>
      <c r="L177" s="84"/>
    </row>
    <row r="178" customFormat="1" ht="30" customHeight="1" spans="1:12">
      <c r="A178" s="70">
        <f t="shared" si="16"/>
        <v>175</v>
      </c>
      <c r="B178" s="70" t="s">
        <v>381</v>
      </c>
      <c r="C178" s="70" t="s">
        <v>198</v>
      </c>
      <c r="D178" s="71" t="s">
        <v>376</v>
      </c>
      <c r="E178" s="71">
        <v>130</v>
      </c>
      <c r="F178" s="71">
        <v>227</v>
      </c>
      <c r="G178" s="70">
        <v>10</v>
      </c>
      <c r="H178" s="70">
        <v>8</v>
      </c>
      <c r="I178" s="82"/>
      <c r="J178" s="82" t="s">
        <v>211</v>
      </c>
      <c r="K178" s="108" t="s">
        <v>204</v>
      </c>
      <c r="L178" s="84"/>
    </row>
    <row r="179" customFormat="1" ht="30" customHeight="1" spans="1:12">
      <c r="A179" s="70">
        <f t="shared" si="16"/>
        <v>176</v>
      </c>
      <c r="B179" s="70" t="s">
        <v>382</v>
      </c>
      <c r="C179" s="70" t="s">
        <v>198</v>
      </c>
      <c r="D179" s="71" t="s">
        <v>349</v>
      </c>
      <c r="E179" s="71">
        <v>350</v>
      </c>
      <c r="F179" s="71">
        <v>314</v>
      </c>
      <c r="G179" s="70">
        <v>9</v>
      </c>
      <c r="H179" s="70">
        <v>7.5</v>
      </c>
      <c r="I179" s="82"/>
      <c r="J179" s="82" t="s">
        <v>211</v>
      </c>
      <c r="K179" s="108" t="s">
        <v>204</v>
      </c>
      <c r="L179" s="84"/>
    </row>
    <row r="180" customFormat="1" ht="30" customHeight="1" spans="1:12">
      <c r="A180" s="70">
        <f t="shared" ref="A180:A189" si="17">ROW()-3</f>
        <v>177</v>
      </c>
      <c r="B180" s="70" t="s">
        <v>383</v>
      </c>
      <c r="C180" s="70" t="s">
        <v>198</v>
      </c>
      <c r="D180" s="71" t="s">
        <v>384</v>
      </c>
      <c r="E180" s="71">
        <v>50</v>
      </c>
      <c r="F180" s="71">
        <v>28</v>
      </c>
      <c r="G180" s="70">
        <v>23</v>
      </c>
      <c r="H180" s="70">
        <v>18</v>
      </c>
      <c r="I180" s="82"/>
      <c r="J180" s="82" t="s">
        <v>211</v>
      </c>
      <c r="K180" s="108" t="s">
        <v>204</v>
      </c>
      <c r="L180" s="84"/>
    </row>
    <row r="181" customFormat="1" ht="30" customHeight="1" spans="1:12">
      <c r="A181" s="70">
        <f t="shared" si="17"/>
        <v>178</v>
      </c>
      <c r="B181" s="70" t="s">
        <v>385</v>
      </c>
      <c r="C181" s="70" t="s">
        <v>198</v>
      </c>
      <c r="D181" s="71" t="s">
        <v>349</v>
      </c>
      <c r="E181" s="71">
        <v>30</v>
      </c>
      <c r="F181" s="71">
        <v>15</v>
      </c>
      <c r="G181" s="70">
        <v>14</v>
      </c>
      <c r="H181" s="70">
        <v>11</v>
      </c>
      <c r="I181" s="82"/>
      <c r="J181" s="82" t="s">
        <v>211</v>
      </c>
      <c r="K181" s="108" t="s">
        <v>204</v>
      </c>
      <c r="L181" s="84"/>
    </row>
    <row r="182" customFormat="1" ht="30" customHeight="1" spans="1:12">
      <c r="A182" s="70">
        <f t="shared" si="17"/>
        <v>179</v>
      </c>
      <c r="B182" s="70" t="s">
        <v>386</v>
      </c>
      <c r="C182" s="70" t="s">
        <v>198</v>
      </c>
      <c r="D182" s="71" t="s">
        <v>349</v>
      </c>
      <c r="E182" s="71">
        <v>120</v>
      </c>
      <c r="F182" s="71">
        <v>112</v>
      </c>
      <c r="G182" s="70">
        <v>14</v>
      </c>
      <c r="H182" s="70">
        <v>11</v>
      </c>
      <c r="I182" s="82"/>
      <c r="J182" s="82" t="s">
        <v>211</v>
      </c>
      <c r="K182" s="108" t="s">
        <v>204</v>
      </c>
      <c r="L182" s="84"/>
    </row>
    <row r="183" customFormat="1" ht="30" customHeight="1" spans="1:12">
      <c r="A183" s="70">
        <f t="shared" si="17"/>
        <v>180</v>
      </c>
      <c r="B183" s="70" t="s">
        <v>387</v>
      </c>
      <c r="C183" s="70" t="s">
        <v>198</v>
      </c>
      <c r="D183" s="71" t="s">
        <v>359</v>
      </c>
      <c r="E183" s="71">
        <v>250</v>
      </c>
      <c r="F183" s="71">
        <v>231</v>
      </c>
      <c r="G183" s="70">
        <v>11</v>
      </c>
      <c r="H183" s="70">
        <v>8.5</v>
      </c>
      <c r="I183" s="82"/>
      <c r="J183" s="82" t="s">
        <v>211</v>
      </c>
      <c r="K183" s="108" t="s">
        <v>204</v>
      </c>
      <c r="L183" s="84"/>
    </row>
    <row r="184" customFormat="1" ht="30" customHeight="1" spans="1:12">
      <c r="A184" s="70">
        <f t="shared" si="17"/>
        <v>181</v>
      </c>
      <c r="B184" s="70" t="s">
        <v>388</v>
      </c>
      <c r="C184" s="70" t="s">
        <v>198</v>
      </c>
      <c r="D184" s="71"/>
      <c r="E184" s="71">
        <v>3100</v>
      </c>
      <c r="F184" s="71">
        <v>3055.5</v>
      </c>
      <c r="G184" s="70">
        <v>18</v>
      </c>
      <c r="H184" s="70">
        <v>14</v>
      </c>
      <c r="I184" s="82"/>
      <c r="J184" s="82" t="s">
        <v>211</v>
      </c>
      <c r="K184" s="108" t="s">
        <v>204</v>
      </c>
      <c r="L184" s="84"/>
    </row>
    <row r="185" customFormat="1" ht="30" customHeight="1" spans="1:12">
      <c r="A185" s="70">
        <f t="shared" si="17"/>
        <v>182</v>
      </c>
      <c r="B185" s="70" t="s">
        <v>389</v>
      </c>
      <c r="C185" s="70" t="s">
        <v>148</v>
      </c>
      <c r="D185" s="71" t="s">
        <v>390</v>
      </c>
      <c r="E185" s="71">
        <v>5</v>
      </c>
      <c r="F185" s="71">
        <v>2</v>
      </c>
      <c r="G185" s="70">
        <v>6000</v>
      </c>
      <c r="H185" s="196">
        <v>4610.4</v>
      </c>
      <c r="I185" s="82"/>
      <c r="J185" s="82" t="s">
        <v>211</v>
      </c>
      <c r="K185" s="108" t="s">
        <v>204</v>
      </c>
      <c r="L185" s="84"/>
    </row>
    <row r="186" customFormat="1" ht="30" customHeight="1" spans="1:12">
      <c r="A186" s="70">
        <f t="shared" si="17"/>
        <v>183</v>
      </c>
      <c r="B186" s="70" t="s">
        <v>389</v>
      </c>
      <c r="C186" s="70" t="s">
        <v>148</v>
      </c>
      <c r="D186" s="71" t="s">
        <v>391</v>
      </c>
      <c r="E186" s="71">
        <v>5</v>
      </c>
      <c r="F186" s="71">
        <v>1</v>
      </c>
      <c r="G186" s="70">
        <v>4400</v>
      </c>
      <c r="H186" s="196">
        <v>3390</v>
      </c>
      <c r="I186" s="82"/>
      <c r="J186" s="82" t="s">
        <v>211</v>
      </c>
      <c r="K186" s="108" t="s">
        <v>204</v>
      </c>
      <c r="L186" s="84"/>
    </row>
    <row r="187" customFormat="1" ht="30" customHeight="1" spans="1:12">
      <c r="A187" s="70">
        <f t="shared" si="17"/>
        <v>184</v>
      </c>
      <c r="B187" s="70" t="s">
        <v>392</v>
      </c>
      <c r="C187" s="70" t="s">
        <v>393</v>
      </c>
      <c r="D187" s="71" t="s">
        <v>394</v>
      </c>
      <c r="E187" s="71">
        <v>5</v>
      </c>
      <c r="F187" s="71">
        <v>2</v>
      </c>
      <c r="G187" s="70">
        <v>3490</v>
      </c>
      <c r="H187" s="196">
        <v>2684.88</v>
      </c>
      <c r="I187" s="82"/>
      <c r="J187" s="82" t="s">
        <v>211</v>
      </c>
      <c r="K187" s="108" t="s">
        <v>204</v>
      </c>
      <c r="L187" s="84"/>
    </row>
    <row r="188" customFormat="1" ht="30" customHeight="1" spans="1:12">
      <c r="A188" s="70">
        <f t="shared" si="17"/>
        <v>185</v>
      </c>
      <c r="B188" s="70" t="s">
        <v>392</v>
      </c>
      <c r="C188" s="70" t="s">
        <v>393</v>
      </c>
      <c r="D188" s="71" t="s">
        <v>394</v>
      </c>
      <c r="E188" s="71">
        <v>5</v>
      </c>
      <c r="F188" s="71">
        <v>1</v>
      </c>
      <c r="G188" s="70">
        <v>2820</v>
      </c>
      <c r="H188" s="196">
        <v>2169.6</v>
      </c>
      <c r="I188" s="82"/>
      <c r="J188" s="82" t="s">
        <v>211</v>
      </c>
      <c r="K188" s="108" t="s">
        <v>204</v>
      </c>
      <c r="L188" s="84"/>
    </row>
    <row r="189" customFormat="1" ht="30" customHeight="1" spans="1:12">
      <c r="A189" s="70">
        <f t="shared" si="17"/>
        <v>186</v>
      </c>
      <c r="B189" s="70" t="s">
        <v>392</v>
      </c>
      <c r="C189" s="70" t="s">
        <v>393</v>
      </c>
      <c r="D189" s="71" t="s">
        <v>395</v>
      </c>
      <c r="E189" s="71">
        <v>5</v>
      </c>
      <c r="F189" s="71">
        <v>1</v>
      </c>
      <c r="G189" s="70">
        <v>1300</v>
      </c>
      <c r="H189" s="196">
        <v>1017</v>
      </c>
      <c r="I189" s="82"/>
      <c r="J189" s="82" t="s">
        <v>211</v>
      </c>
      <c r="K189" s="108" t="s">
        <v>204</v>
      </c>
      <c r="L189" s="84"/>
    </row>
    <row r="190" customFormat="1" ht="30" customHeight="1" spans="1:12">
      <c r="A190" s="70">
        <f t="shared" ref="A190:A199" si="18">ROW()-3</f>
        <v>187</v>
      </c>
      <c r="B190" s="70" t="s">
        <v>392</v>
      </c>
      <c r="C190" s="70" t="s">
        <v>393</v>
      </c>
      <c r="D190" s="71" t="s">
        <v>396</v>
      </c>
      <c r="E190" s="71">
        <v>5</v>
      </c>
      <c r="F190" s="71">
        <v>2</v>
      </c>
      <c r="G190" s="70">
        <v>1500</v>
      </c>
      <c r="H190" s="196">
        <v>1111.92</v>
      </c>
      <c r="I190" s="82"/>
      <c r="J190" s="82" t="s">
        <v>211</v>
      </c>
      <c r="K190" s="108" t="s">
        <v>204</v>
      </c>
      <c r="L190" s="84"/>
    </row>
    <row r="191" customFormat="1" ht="30" customHeight="1" spans="1:12">
      <c r="A191" s="70">
        <f t="shared" si="18"/>
        <v>188</v>
      </c>
      <c r="B191" s="70" t="s">
        <v>392</v>
      </c>
      <c r="C191" s="70" t="s">
        <v>393</v>
      </c>
      <c r="D191" s="71" t="s">
        <v>397</v>
      </c>
      <c r="E191" s="71">
        <v>5</v>
      </c>
      <c r="F191" s="71">
        <v>1</v>
      </c>
      <c r="G191" s="70">
        <v>2800</v>
      </c>
      <c r="H191" s="196">
        <v>2115.36</v>
      </c>
      <c r="I191" s="82"/>
      <c r="J191" s="82" t="s">
        <v>211</v>
      </c>
      <c r="K191" s="108" t="s">
        <v>204</v>
      </c>
      <c r="L191" s="84"/>
    </row>
    <row r="192" customFormat="1" ht="30" customHeight="1" spans="1:12">
      <c r="A192" s="70">
        <f t="shared" si="18"/>
        <v>189</v>
      </c>
      <c r="B192" s="70" t="s">
        <v>398</v>
      </c>
      <c r="C192" s="70" t="s">
        <v>393</v>
      </c>
      <c r="D192" s="71" t="s">
        <v>399</v>
      </c>
      <c r="E192" s="71">
        <v>5</v>
      </c>
      <c r="F192" s="71">
        <v>1</v>
      </c>
      <c r="G192" s="70">
        <v>20800</v>
      </c>
      <c r="H192" s="196">
        <v>16000.8</v>
      </c>
      <c r="I192" s="82"/>
      <c r="J192" s="82" t="s">
        <v>211</v>
      </c>
      <c r="K192" s="108" t="s">
        <v>204</v>
      </c>
      <c r="L192" s="84"/>
    </row>
    <row r="193" customFormat="1" ht="30" customHeight="1" spans="1:12">
      <c r="A193" s="70">
        <f t="shared" si="18"/>
        <v>190</v>
      </c>
      <c r="B193" s="70" t="s">
        <v>398</v>
      </c>
      <c r="C193" s="70" t="s">
        <v>400</v>
      </c>
      <c r="D193" s="71" t="s">
        <v>401</v>
      </c>
      <c r="E193" s="71">
        <v>5</v>
      </c>
      <c r="F193" s="71">
        <v>1</v>
      </c>
      <c r="G193" s="70">
        <v>630</v>
      </c>
      <c r="H193" s="196">
        <v>485.448</v>
      </c>
      <c r="I193" s="82"/>
      <c r="J193" s="82" t="s">
        <v>211</v>
      </c>
      <c r="K193" s="108" t="s">
        <v>204</v>
      </c>
      <c r="L193" s="84"/>
    </row>
    <row r="194" customFormat="1" ht="30" customHeight="1" spans="1:12">
      <c r="A194" s="70">
        <f t="shared" si="18"/>
        <v>191</v>
      </c>
      <c r="B194" s="70" t="s">
        <v>402</v>
      </c>
      <c r="C194" s="70" t="s">
        <v>393</v>
      </c>
      <c r="D194" s="71" t="s">
        <v>403</v>
      </c>
      <c r="E194" s="71">
        <v>5</v>
      </c>
      <c r="F194" s="71">
        <v>2</v>
      </c>
      <c r="G194" s="70">
        <v>5200</v>
      </c>
      <c r="H194" s="196">
        <v>4000.2</v>
      </c>
      <c r="I194" s="82"/>
      <c r="J194" s="82" t="s">
        <v>211</v>
      </c>
      <c r="K194" s="108" t="s">
        <v>204</v>
      </c>
      <c r="L194" s="84"/>
    </row>
    <row r="195" customFormat="1" ht="30" customHeight="1" spans="1:12">
      <c r="A195" s="70">
        <f t="shared" si="18"/>
        <v>192</v>
      </c>
      <c r="B195" s="70" t="s">
        <v>404</v>
      </c>
      <c r="C195" s="70" t="s">
        <v>393</v>
      </c>
      <c r="D195" s="71" t="s">
        <v>405</v>
      </c>
      <c r="E195" s="71">
        <v>5</v>
      </c>
      <c r="F195" s="71">
        <v>2</v>
      </c>
      <c r="G195" s="70">
        <v>2380</v>
      </c>
      <c r="H195" s="196">
        <v>1830.6</v>
      </c>
      <c r="I195" s="82"/>
      <c r="J195" s="82" t="s">
        <v>211</v>
      </c>
      <c r="K195" s="108" t="s">
        <v>204</v>
      </c>
      <c r="L195" s="84"/>
    </row>
    <row r="196" customFormat="1" ht="30" customHeight="1" spans="1:12">
      <c r="A196" s="70">
        <f t="shared" si="18"/>
        <v>193</v>
      </c>
      <c r="B196" s="70" t="s">
        <v>398</v>
      </c>
      <c r="C196" s="70" t="s">
        <v>393</v>
      </c>
      <c r="D196" s="71" t="s">
        <v>406</v>
      </c>
      <c r="E196" s="71">
        <v>5</v>
      </c>
      <c r="F196" s="71">
        <v>1</v>
      </c>
      <c r="G196" s="70">
        <v>14500</v>
      </c>
      <c r="H196" s="196">
        <v>11119.2</v>
      </c>
      <c r="I196" s="82"/>
      <c r="J196" s="82" t="s">
        <v>211</v>
      </c>
      <c r="K196" s="108" t="s">
        <v>204</v>
      </c>
      <c r="L196" s="84"/>
    </row>
    <row r="197" customFormat="1" ht="30" customHeight="1" spans="1:12">
      <c r="A197" s="70">
        <f t="shared" si="18"/>
        <v>194</v>
      </c>
      <c r="B197" s="70" t="s">
        <v>398</v>
      </c>
      <c r="C197" s="70" t="s">
        <v>400</v>
      </c>
      <c r="D197" s="71" t="s">
        <v>407</v>
      </c>
      <c r="E197" s="71">
        <v>5</v>
      </c>
      <c r="F197" s="71">
        <v>4</v>
      </c>
      <c r="G197" s="70">
        <v>400</v>
      </c>
      <c r="H197" s="196">
        <v>305.1</v>
      </c>
      <c r="I197" s="82"/>
      <c r="J197" s="82" t="s">
        <v>211</v>
      </c>
      <c r="K197" s="108" t="s">
        <v>204</v>
      </c>
      <c r="L197" s="84"/>
    </row>
    <row r="198" customFormat="1" ht="30" customHeight="1" spans="1:12">
      <c r="A198" s="70">
        <f t="shared" si="18"/>
        <v>195</v>
      </c>
      <c r="B198" s="70" t="s">
        <v>398</v>
      </c>
      <c r="C198" s="70" t="s">
        <v>393</v>
      </c>
      <c r="D198" s="71" t="s">
        <v>408</v>
      </c>
      <c r="E198" s="71">
        <v>5</v>
      </c>
      <c r="F198" s="71">
        <v>1</v>
      </c>
      <c r="G198" s="70">
        <v>3650</v>
      </c>
      <c r="H198" s="196">
        <v>2034</v>
      </c>
      <c r="I198" s="82"/>
      <c r="J198" s="82" t="s">
        <v>211</v>
      </c>
      <c r="K198" s="108" t="s">
        <v>204</v>
      </c>
      <c r="L198" s="84"/>
    </row>
    <row r="199" customFormat="1" ht="30" customHeight="1" spans="1:12">
      <c r="A199" s="70">
        <f t="shared" si="18"/>
        <v>196</v>
      </c>
      <c r="B199" s="70" t="s">
        <v>398</v>
      </c>
      <c r="C199" s="70" t="s">
        <v>393</v>
      </c>
      <c r="D199" s="71" t="s">
        <v>409</v>
      </c>
      <c r="E199" s="71">
        <v>5</v>
      </c>
      <c r="F199" s="71">
        <v>2</v>
      </c>
      <c r="G199" s="70">
        <v>1000</v>
      </c>
      <c r="H199" s="196">
        <v>745.8</v>
      </c>
      <c r="I199" s="82"/>
      <c r="J199" s="82" t="s">
        <v>211</v>
      </c>
      <c r="K199" s="108" t="s">
        <v>204</v>
      </c>
      <c r="L199" s="84"/>
    </row>
    <row r="200" customFormat="1" ht="30" customHeight="1" spans="1:12">
      <c r="A200" s="70">
        <f t="shared" ref="A200:A209" si="19">ROW()-3</f>
        <v>197</v>
      </c>
      <c r="B200" s="70" t="s">
        <v>398</v>
      </c>
      <c r="C200" s="70" t="s">
        <v>400</v>
      </c>
      <c r="D200" s="71" t="s">
        <v>410</v>
      </c>
      <c r="E200" s="71">
        <v>5</v>
      </c>
      <c r="F200" s="71">
        <v>1</v>
      </c>
      <c r="G200" s="70">
        <v>630</v>
      </c>
      <c r="H200" s="196">
        <v>485.448</v>
      </c>
      <c r="I200" s="82"/>
      <c r="J200" s="82" t="s">
        <v>211</v>
      </c>
      <c r="K200" s="108" t="s">
        <v>204</v>
      </c>
      <c r="L200" s="84"/>
    </row>
    <row r="201" customFormat="1" ht="30" customHeight="1" spans="1:12">
      <c r="A201" s="70">
        <f t="shared" si="19"/>
        <v>198</v>
      </c>
      <c r="B201" s="70" t="s">
        <v>402</v>
      </c>
      <c r="C201" s="70" t="s">
        <v>393</v>
      </c>
      <c r="D201" s="71" t="s">
        <v>403</v>
      </c>
      <c r="E201" s="71">
        <v>5</v>
      </c>
      <c r="F201" s="71">
        <v>1</v>
      </c>
      <c r="G201" s="70">
        <v>6550</v>
      </c>
      <c r="H201" s="196">
        <v>5044.32</v>
      </c>
      <c r="I201" s="82"/>
      <c r="J201" s="82" t="s">
        <v>211</v>
      </c>
      <c r="K201" s="108" t="s">
        <v>204</v>
      </c>
      <c r="L201" s="84"/>
    </row>
    <row r="202" customFormat="1" ht="30" customHeight="1" spans="1:12">
      <c r="A202" s="70">
        <f t="shared" si="19"/>
        <v>199</v>
      </c>
      <c r="B202" s="70" t="s">
        <v>404</v>
      </c>
      <c r="C202" s="70" t="s">
        <v>393</v>
      </c>
      <c r="D202" s="71" t="s">
        <v>405</v>
      </c>
      <c r="E202" s="71">
        <v>5</v>
      </c>
      <c r="F202" s="71">
        <v>2</v>
      </c>
      <c r="G202" s="70">
        <v>2330</v>
      </c>
      <c r="H202" s="196">
        <v>1789.92</v>
      </c>
      <c r="I202" s="82"/>
      <c r="J202" s="82" t="s">
        <v>211</v>
      </c>
      <c r="K202" s="108" t="s">
        <v>204</v>
      </c>
      <c r="L202" s="84"/>
    </row>
    <row r="203" customFormat="1" ht="30" customHeight="1" spans="1:12">
      <c r="A203" s="70">
        <f t="shared" si="19"/>
        <v>200</v>
      </c>
      <c r="B203" s="70" t="s">
        <v>398</v>
      </c>
      <c r="C203" s="70" t="s">
        <v>393</v>
      </c>
      <c r="D203" s="71" t="s">
        <v>411</v>
      </c>
      <c r="E203" s="71">
        <v>5</v>
      </c>
      <c r="F203" s="71">
        <v>1</v>
      </c>
      <c r="G203" s="70">
        <v>1000</v>
      </c>
      <c r="H203" s="196">
        <v>745.8</v>
      </c>
      <c r="I203" s="82"/>
      <c r="J203" s="82" t="s">
        <v>211</v>
      </c>
      <c r="K203" s="108" t="s">
        <v>204</v>
      </c>
      <c r="L203" s="84"/>
    </row>
    <row r="204" customFormat="1" ht="30" customHeight="1" spans="1:12">
      <c r="A204" s="70">
        <f t="shared" si="19"/>
        <v>201</v>
      </c>
      <c r="B204" s="70" t="s">
        <v>398</v>
      </c>
      <c r="C204" s="70" t="s">
        <v>393</v>
      </c>
      <c r="D204" s="71"/>
      <c r="E204" s="71">
        <v>5</v>
      </c>
      <c r="F204" s="71">
        <v>2</v>
      </c>
      <c r="G204" s="70">
        <v>600</v>
      </c>
      <c r="H204" s="196">
        <v>433.92</v>
      </c>
      <c r="I204" s="82"/>
      <c r="J204" s="82" t="s">
        <v>211</v>
      </c>
      <c r="K204" s="108" t="s">
        <v>204</v>
      </c>
      <c r="L204" s="84"/>
    </row>
    <row r="205" customFormat="1" ht="30" customHeight="1" spans="1:12">
      <c r="A205" s="70">
        <f t="shared" si="19"/>
        <v>202</v>
      </c>
      <c r="B205" s="70" t="s">
        <v>402</v>
      </c>
      <c r="C205" s="70" t="s">
        <v>393</v>
      </c>
      <c r="D205" s="71" t="s">
        <v>412</v>
      </c>
      <c r="E205" s="71">
        <v>5</v>
      </c>
      <c r="F205" s="71">
        <v>1</v>
      </c>
      <c r="G205" s="70">
        <v>5200</v>
      </c>
      <c r="H205" s="196">
        <v>4000.2</v>
      </c>
      <c r="I205" s="82"/>
      <c r="J205" s="82" t="s">
        <v>211</v>
      </c>
      <c r="K205" s="108" t="s">
        <v>204</v>
      </c>
      <c r="L205" s="84"/>
    </row>
    <row r="206" customFormat="1" ht="30" customHeight="1" spans="1:12">
      <c r="A206" s="70">
        <f t="shared" si="19"/>
        <v>203</v>
      </c>
      <c r="B206" s="70" t="s">
        <v>413</v>
      </c>
      <c r="C206" s="70" t="s">
        <v>393</v>
      </c>
      <c r="D206" s="71" t="s">
        <v>414</v>
      </c>
      <c r="E206" s="71">
        <v>5</v>
      </c>
      <c r="F206" s="71">
        <v>1</v>
      </c>
      <c r="G206" s="70">
        <v>8000</v>
      </c>
      <c r="H206" s="196">
        <v>7186.8</v>
      </c>
      <c r="I206" s="82"/>
      <c r="J206" s="82" t="s">
        <v>211</v>
      </c>
      <c r="K206" s="108" t="s">
        <v>204</v>
      </c>
      <c r="L206" s="84"/>
    </row>
    <row r="207" customFormat="1" ht="30" customHeight="1" spans="1:12">
      <c r="A207" s="70">
        <f t="shared" si="19"/>
        <v>204</v>
      </c>
      <c r="B207" s="70" t="s">
        <v>415</v>
      </c>
      <c r="C207" s="70" t="s">
        <v>393</v>
      </c>
      <c r="D207" s="71" t="s">
        <v>416</v>
      </c>
      <c r="E207" s="71">
        <v>5</v>
      </c>
      <c r="F207" s="71">
        <v>4</v>
      </c>
      <c r="G207" s="70">
        <v>1500</v>
      </c>
      <c r="H207" s="196">
        <v>1166.16</v>
      </c>
      <c r="I207" s="82"/>
      <c r="J207" s="82" t="s">
        <v>211</v>
      </c>
      <c r="K207" s="108" t="s">
        <v>204</v>
      </c>
      <c r="L207" s="84"/>
    </row>
    <row r="208" customFormat="1" ht="30" customHeight="1" spans="1:12">
      <c r="A208" s="70">
        <f t="shared" si="19"/>
        <v>205</v>
      </c>
      <c r="B208" s="70" t="s">
        <v>417</v>
      </c>
      <c r="C208" s="70" t="s">
        <v>393</v>
      </c>
      <c r="D208" s="71" t="s">
        <v>418</v>
      </c>
      <c r="E208" s="71">
        <v>5</v>
      </c>
      <c r="F208" s="71">
        <v>2</v>
      </c>
      <c r="G208" s="70">
        <v>1000</v>
      </c>
      <c r="H208" s="196">
        <v>813.6</v>
      </c>
      <c r="I208" s="82"/>
      <c r="J208" s="82" t="s">
        <v>211</v>
      </c>
      <c r="K208" s="108" t="s">
        <v>204</v>
      </c>
      <c r="L208" s="84"/>
    </row>
    <row r="209" customFormat="1" ht="30" customHeight="1" spans="1:12">
      <c r="A209" s="70">
        <f t="shared" si="19"/>
        <v>206</v>
      </c>
      <c r="B209" s="70" t="s">
        <v>419</v>
      </c>
      <c r="C209" s="70" t="s">
        <v>393</v>
      </c>
      <c r="D209" s="71"/>
      <c r="E209" s="71">
        <v>5</v>
      </c>
      <c r="F209" s="71">
        <v>1</v>
      </c>
      <c r="G209" s="70">
        <v>2110</v>
      </c>
      <c r="H209" s="196">
        <v>1627.2</v>
      </c>
      <c r="I209" s="82"/>
      <c r="J209" s="82" t="s">
        <v>211</v>
      </c>
      <c r="K209" s="108" t="s">
        <v>204</v>
      </c>
      <c r="L209" s="84"/>
    </row>
    <row r="210" customFormat="1" ht="30" customHeight="1" spans="1:12">
      <c r="A210" s="70">
        <f t="shared" ref="A210:A219" si="20">ROW()-3</f>
        <v>207</v>
      </c>
      <c r="B210" s="70" t="s">
        <v>420</v>
      </c>
      <c r="C210" s="70" t="s">
        <v>393</v>
      </c>
      <c r="D210" s="71" t="s">
        <v>421</v>
      </c>
      <c r="E210" s="71">
        <v>5</v>
      </c>
      <c r="F210" s="71">
        <v>1</v>
      </c>
      <c r="G210" s="70">
        <v>5110</v>
      </c>
      <c r="H210" s="196">
        <v>3932.4</v>
      </c>
      <c r="I210" s="82"/>
      <c r="J210" s="82" t="s">
        <v>211</v>
      </c>
      <c r="K210" s="108" t="s">
        <v>204</v>
      </c>
      <c r="L210" s="84"/>
    </row>
    <row r="211" customFormat="1" ht="30" customHeight="1" spans="1:12">
      <c r="A211" s="70">
        <f t="shared" si="20"/>
        <v>208</v>
      </c>
      <c r="B211" s="70" t="s">
        <v>422</v>
      </c>
      <c r="C211" s="70" t="s">
        <v>393</v>
      </c>
      <c r="D211" s="71" t="s">
        <v>423</v>
      </c>
      <c r="E211" s="71">
        <v>5</v>
      </c>
      <c r="F211" s="71">
        <v>1</v>
      </c>
      <c r="G211" s="70">
        <v>3800</v>
      </c>
      <c r="H211" s="196">
        <v>2915.4</v>
      </c>
      <c r="I211" s="82"/>
      <c r="J211" s="82" t="s">
        <v>211</v>
      </c>
      <c r="K211" s="108" t="s">
        <v>204</v>
      </c>
      <c r="L211" s="84"/>
    </row>
    <row r="212" customFormat="1" ht="30" customHeight="1" spans="1:12">
      <c r="A212" s="70">
        <f t="shared" si="20"/>
        <v>209</v>
      </c>
      <c r="B212" s="70" t="s">
        <v>424</v>
      </c>
      <c r="C212" s="70" t="s">
        <v>393</v>
      </c>
      <c r="D212" s="71"/>
      <c r="E212" s="71">
        <v>5</v>
      </c>
      <c r="F212" s="71">
        <v>2</v>
      </c>
      <c r="G212" s="70">
        <v>740</v>
      </c>
      <c r="H212" s="196">
        <v>569.52</v>
      </c>
      <c r="I212" s="82"/>
      <c r="J212" s="82" t="s">
        <v>211</v>
      </c>
      <c r="K212" s="108" t="s">
        <v>204</v>
      </c>
      <c r="L212" s="84"/>
    </row>
    <row r="213" customFormat="1" ht="30" customHeight="1" spans="1:12">
      <c r="A213" s="70">
        <f t="shared" si="20"/>
        <v>210</v>
      </c>
      <c r="B213" s="70" t="s">
        <v>420</v>
      </c>
      <c r="C213" s="70" t="s">
        <v>393</v>
      </c>
      <c r="D213" s="71" t="s">
        <v>425</v>
      </c>
      <c r="E213" s="71">
        <v>5</v>
      </c>
      <c r="F213" s="71">
        <v>1</v>
      </c>
      <c r="G213" s="70">
        <v>7300</v>
      </c>
      <c r="H213" s="196">
        <v>5559.6</v>
      </c>
      <c r="I213" s="82"/>
      <c r="J213" s="82" t="s">
        <v>211</v>
      </c>
      <c r="K213" s="108" t="s">
        <v>204</v>
      </c>
      <c r="L213" s="84"/>
    </row>
    <row r="214" customFormat="1" ht="30" customHeight="1" spans="1:12">
      <c r="A214" s="70">
        <f t="shared" si="20"/>
        <v>211</v>
      </c>
      <c r="B214" s="70" t="s">
        <v>426</v>
      </c>
      <c r="C214" s="70" t="s">
        <v>393</v>
      </c>
      <c r="D214" s="71"/>
      <c r="E214" s="71">
        <v>5</v>
      </c>
      <c r="F214" s="71">
        <v>1</v>
      </c>
      <c r="G214" s="70">
        <v>6400</v>
      </c>
      <c r="H214" s="196">
        <v>4881.6</v>
      </c>
      <c r="I214" s="82"/>
      <c r="J214" s="82" t="s">
        <v>211</v>
      </c>
      <c r="K214" s="108" t="s">
        <v>204</v>
      </c>
      <c r="L214" s="84"/>
    </row>
    <row r="215" customFormat="1" ht="30" customHeight="1" spans="1:12">
      <c r="A215" s="70">
        <f t="shared" si="20"/>
        <v>212</v>
      </c>
      <c r="B215" s="70" t="s">
        <v>427</v>
      </c>
      <c r="C215" s="70" t="s">
        <v>393</v>
      </c>
      <c r="D215" s="71" t="s">
        <v>411</v>
      </c>
      <c r="E215" s="71">
        <v>5</v>
      </c>
      <c r="F215" s="71">
        <v>2</v>
      </c>
      <c r="G215" s="70">
        <v>1000</v>
      </c>
      <c r="H215" s="196">
        <v>745.8</v>
      </c>
      <c r="I215" s="82"/>
      <c r="J215" s="82" t="s">
        <v>211</v>
      </c>
      <c r="K215" s="108" t="s">
        <v>204</v>
      </c>
      <c r="L215" s="84"/>
    </row>
    <row r="216" customFormat="1" ht="30" customHeight="1" spans="1:12">
      <c r="A216" s="70">
        <f t="shared" si="20"/>
        <v>213</v>
      </c>
      <c r="B216" s="70" t="s">
        <v>428</v>
      </c>
      <c r="C216" s="70" t="s">
        <v>393</v>
      </c>
      <c r="D216" s="71" t="s">
        <v>429</v>
      </c>
      <c r="E216" s="71">
        <v>5</v>
      </c>
      <c r="F216" s="71">
        <v>2</v>
      </c>
      <c r="G216" s="70">
        <v>2320</v>
      </c>
      <c r="H216" s="196">
        <v>1789.92</v>
      </c>
      <c r="I216" s="82"/>
      <c r="J216" s="82" t="s">
        <v>211</v>
      </c>
      <c r="K216" s="108" t="s">
        <v>204</v>
      </c>
      <c r="L216" s="84"/>
    </row>
    <row r="217" customFormat="1" ht="30" customHeight="1" spans="1:12">
      <c r="A217" s="70">
        <f t="shared" si="20"/>
        <v>214</v>
      </c>
      <c r="B217" s="70" t="s">
        <v>430</v>
      </c>
      <c r="C217" s="70" t="s">
        <v>393</v>
      </c>
      <c r="D217" s="71"/>
      <c r="E217" s="71">
        <v>5</v>
      </c>
      <c r="F217" s="71">
        <v>1</v>
      </c>
      <c r="G217" s="70">
        <v>3790</v>
      </c>
      <c r="H217" s="196">
        <v>2915.4</v>
      </c>
      <c r="I217" s="82"/>
      <c r="J217" s="82" t="s">
        <v>211</v>
      </c>
      <c r="K217" s="108" t="s">
        <v>204</v>
      </c>
      <c r="L217" s="84"/>
    </row>
    <row r="218" customFormat="1" ht="30" customHeight="1" spans="1:12">
      <c r="A218" s="70">
        <f t="shared" si="20"/>
        <v>215</v>
      </c>
      <c r="B218" s="70" t="s">
        <v>431</v>
      </c>
      <c r="C218" s="70" t="s">
        <v>393</v>
      </c>
      <c r="D218" s="71"/>
      <c r="E218" s="71">
        <v>5</v>
      </c>
      <c r="F218" s="71">
        <v>2</v>
      </c>
      <c r="G218" s="70">
        <v>1590</v>
      </c>
      <c r="H218" s="196">
        <v>1220.4</v>
      </c>
      <c r="I218" s="82"/>
      <c r="J218" s="82" t="s">
        <v>211</v>
      </c>
      <c r="K218" s="108" t="s">
        <v>204</v>
      </c>
      <c r="L218" s="84"/>
    </row>
    <row r="219" customFormat="1" ht="30" customHeight="1" spans="1:12">
      <c r="A219" s="70">
        <f t="shared" si="20"/>
        <v>216</v>
      </c>
      <c r="B219" s="70" t="s">
        <v>427</v>
      </c>
      <c r="C219" s="70" t="s">
        <v>393</v>
      </c>
      <c r="D219" s="71" t="s">
        <v>411</v>
      </c>
      <c r="E219" s="71">
        <v>5</v>
      </c>
      <c r="F219" s="71">
        <v>1</v>
      </c>
      <c r="G219" s="70">
        <v>1590</v>
      </c>
      <c r="H219" s="196">
        <v>1220.4</v>
      </c>
      <c r="I219" s="82"/>
      <c r="J219" s="82" t="s">
        <v>211</v>
      </c>
      <c r="K219" s="108" t="s">
        <v>204</v>
      </c>
      <c r="L219" s="84"/>
    </row>
    <row r="220" customFormat="1" ht="30" customHeight="1" spans="1:12">
      <c r="A220" s="70">
        <f t="shared" ref="A220:A229" si="21">ROW()-3</f>
        <v>217</v>
      </c>
      <c r="B220" s="70" t="s">
        <v>432</v>
      </c>
      <c r="C220" s="70" t="s">
        <v>101</v>
      </c>
      <c r="D220" s="71" t="s">
        <v>433</v>
      </c>
      <c r="E220" s="71">
        <v>30</v>
      </c>
      <c r="F220" s="71">
        <v>22</v>
      </c>
      <c r="G220" s="70">
        <v>300</v>
      </c>
      <c r="H220" s="196">
        <v>227.808</v>
      </c>
      <c r="I220" s="82"/>
      <c r="J220" s="82" t="s">
        <v>211</v>
      </c>
      <c r="K220" s="108" t="s">
        <v>204</v>
      </c>
      <c r="L220" s="84"/>
    </row>
    <row r="221" customFormat="1" ht="30" customHeight="1" spans="1:12">
      <c r="A221" s="70">
        <f t="shared" si="21"/>
        <v>218</v>
      </c>
      <c r="B221" s="70" t="s">
        <v>434</v>
      </c>
      <c r="C221" s="70" t="s">
        <v>393</v>
      </c>
      <c r="D221" s="71" t="s">
        <v>435</v>
      </c>
      <c r="E221" s="71">
        <v>5</v>
      </c>
      <c r="F221" s="71">
        <v>1</v>
      </c>
      <c r="G221" s="70">
        <v>4300</v>
      </c>
      <c r="H221" s="196">
        <v>3322.2</v>
      </c>
      <c r="I221" s="82"/>
      <c r="J221" s="82" t="s">
        <v>211</v>
      </c>
      <c r="K221" s="108" t="s">
        <v>204</v>
      </c>
      <c r="L221" s="84"/>
    </row>
    <row r="222" customFormat="1" ht="30" customHeight="1" spans="1:12">
      <c r="A222" s="70">
        <f t="shared" si="21"/>
        <v>219</v>
      </c>
      <c r="B222" s="70" t="s">
        <v>436</v>
      </c>
      <c r="C222" s="70" t="s">
        <v>437</v>
      </c>
      <c r="D222" s="71" t="s">
        <v>438</v>
      </c>
      <c r="E222" s="71">
        <v>5</v>
      </c>
      <c r="F222" s="71">
        <v>5</v>
      </c>
      <c r="G222" s="70">
        <v>3170</v>
      </c>
      <c r="H222" s="196">
        <v>2438.6417</v>
      </c>
      <c r="I222" s="82"/>
      <c r="J222" s="82" t="s">
        <v>211</v>
      </c>
      <c r="K222" s="108" t="s">
        <v>204</v>
      </c>
      <c r="L222" s="84"/>
    </row>
    <row r="223" customFormat="1" ht="30" customHeight="1" spans="1:12">
      <c r="A223" s="70">
        <f t="shared" si="21"/>
        <v>220</v>
      </c>
      <c r="B223" s="70" t="s">
        <v>439</v>
      </c>
      <c r="C223" s="70" t="s">
        <v>437</v>
      </c>
      <c r="D223" s="71" t="s">
        <v>440</v>
      </c>
      <c r="E223" s="71">
        <v>5</v>
      </c>
      <c r="F223" s="71">
        <v>1</v>
      </c>
      <c r="G223" s="70">
        <v>7690</v>
      </c>
      <c r="H223" s="196">
        <v>5910.0017</v>
      </c>
      <c r="I223" s="82"/>
      <c r="J223" s="82" t="s">
        <v>211</v>
      </c>
      <c r="K223" s="108" t="s">
        <v>204</v>
      </c>
      <c r="L223" s="84"/>
    </row>
    <row r="224" customFormat="1" ht="30" customHeight="1" spans="1:12">
      <c r="A224" s="70">
        <f t="shared" si="21"/>
        <v>221</v>
      </c>
      <c r="B224" s="70" t="s">
        <v>441</v>
      </c>
      <c r="C224" s="70" t="s">
        <v>437</v>
      </c>
      <c r="D224" s="71" t="s">
        <v>442</v>
      </c>
      <c r="E224" s="71">
        <v>15</v>
      </c>
      <c r="F224" s="71">
        <v>12</v>
      </c>
      <c r="G224" s="70">
        <v>3830</v>
      </c>
      <c r="H224" s="196">
        <v>2941.7968</v>
      </c>
      <c r="I224" s="82"/>
      <c r="J224" s="82" t="s">
        <v>211</v>
      </c>
      <c r="K224" s="108" t="s">
        <v>204</v>
      </c>
      <c r="L224" s="84"/>
    </row>
    <row r="225" customFormat="1" ht="30" customHeight="1" spans="1:12">
      <c r="A225" s="70">
        <f t="shared" si="21"/>
        <v>222</v>
      </c>
      <c r="B225" s="70" t="s">
        <v>443</v>
      </c>
      <c r="C225" s="70" t="s">
        <v>437</v>
      </c>
      <c r="D225" s="71" t="s">
        <v>444</v>
      </c>
      <c r="E225" s="71">
        <v>5</v>
      </c>
      <c r="F225" s="71">
        <v>4</v>
      </c>
      <c r="G225" s="70">
        <v>7350</v>
      </c>
      <c r="H225" s="196">
        <v>5651.4012</v>
      </c>
      <c r="I225" s="82"/>
      <c r="J225" s="82" t="s">
        <v>211</v>
      </c>
      <c r="K225" s="108" t="s">
        <v>204</v>
      </c>
      <c r="L225" s="84"/>
    </row>
    <row r="226" customFormat="1" ht="30" customHeight="1" spans="1:12">
      <c r="A226" s="70">
        <f t="shared" si="21"/>
        <v>223</v>
      </c>
      <c r="B226" s="70" t="s">
        <v>445</v>
      </c>
      <c r="C226" s="70" t="s">
        <v>437</v>
      </c>
      <c r="D226" s="71" t="s">
        <v>446</v>
      </c>
      <c r="E226" s="71">
        <v>5</v>
      </c>
      <c r="F226" s="71">
        <v>4</v>
      </c>
      <c r="G226" s="70">
        <v>12660</v>
      </c>
      <c r="H226" s="196">
        <v>9741.5944</v>
      </c>
      <c r="I226" s="82"/>
      <c r="J226" s="82" t="s">
        <v>211</v>
      </c>
      <c r="K226" s="108" t="s">
        <v>204</v>
      </c>
      <c r="L226" s="84"/>
    </row>
    <row r="227" customFormat="1" ht="30" customHeight="1" spans="1:12">
      <c r="A227" s="70">
        <f t="shared" si="21"/>
        <v>224</v>
      </c>
      <c r="B227" s="70" t="s">
        <v>447</v>
      </c>
      <c r="C227" s="70" t="s">
        <v>393</v>
      </c>
      <c r="D227" s="71" t="s">
        <v>448</v>
      </c>
      <c r="E227" s="71">
        <v>5</v>
      </c>
      <c r="F227" s="71">
        <v>2</v>
      </c>
      <c r="G227" s="70">
        <v>6530</v>
      </c>
      <c r="H227" s="196">
        <v>5018.3978</v>
      </c>
      <c r="I227" s="82"/>
      <c r="J227" s="82" t="s">
        <v>211</v>
      </c>
      <c r="K227" s="108" t="s">
        <v>204</v>
      </c>
      <c r="L227" s="84"/>
    </row>
    <row r="228" customFormat="1" ht="30" customHeight="1" spans="1:12">
      <c r="A228" s="70">
        <f t="shared" si="21"/>
        <v>225</v>
      </c>
      <c r="B228" s="70" t="s">
        <v>449</v>
      </c>
      <c r="C228" s="70" t="s">
        <v>437</v>
      </c>
      <c r="D228" s="71" t="s">
        <v>450</v>
      </c>
      <c r="E228" s="71">
        <v>10</v>
      </c>
      <c r="F228" s="71">
        <v>6</v>
      </c>
      <c r="G228" s="70">
        <v>4850</v>
      </c>
      <c r="H228" s="196">
        <v>3728.7966</v>
      </c>
      <c r="I228" s="82"/>
      <c r="J228" s="82" t="s">
        <v>211</v>
      </c>
      <c r="K228" s="108" t="s">
        <v>204</v>
      </c>
      <c r="L228" s="84"/>
    </row>
    <row r="229" customFormat="1" ht="30" customHeight="1" spans="1:12">
      <c r="A229" s="70">
        <f t="shared" si="21"/>
        <v>226</v>
      </c>
      <c r="B229" s="70" t="s">
        <v>451</v>
      </c>
      <c r="C229" s="70" t="s">
        <v>437</v>
      </c>
      <c r="D229" s="71" t="s">
        <v>452</v>
      </c>
      <c r="E229" s="71">
        <v>5</v>
      </c>
      <c r="F229" s="71">
        <v>2</v>
      </c>
      <c r="G229" s="70">
        <v>30360</v>
      </c>
      <c r="H229" s="196">
        <v>23354.3993</v>
      </c>
      <c r="I229" s="82"/>
      <c r="J229" s="82" t="s">
        <v>211</v>
      </c>
      <c r="K229" s="108" t="s">
        <v>204</v>
      </c>
      <c r="L229" s="84"/>
    </row>
    <row r="230" customFormat="1" ht="30" customHeight="1" spans="1:12">
      <c r="A230" s="70">
        <f t="shared" ref="A230:A239" si="22">ROW()-3</f>
        <v>227</v>
      </c>
      <c r="B230" s="70" t="s">
        <v>453</v>
      </c>
      <c r="C230" s="70" t="s">
        <v>437</v>
      </c>
      <c r="D230" s="71" t="s">
        <v>454</v>
      </c>
      <c r="E230" s="71">
        <v>5</v>
      </c>
      <c r="F230" s="71">
        <v>2</v>
      </c>
      <c r="G230" s="70">
        <v>5500</v>
      </c>
      <c r="H230" s="196">
        <v>4232.4037</v>
      </c>
      <c r="I230" s="82"/>
      <c r="J230" s="82" t="s">
        <v>211</v>
      </c>
      <c r="K230" s="108" t="s">
        <v>204</v>
      </c>
      <c r="L230" s="84"/>
    </row>
    <row r="231" customFormat="1" ht="30" customHeight="1" spans="1:12">
      <c r="A231" s="70">
        <f t="shared" si="22"/>
        <v>228</v>
      </c>
      <c r="B231" s="70" t="s">
        <v>455</v>
      </c>
      <c r="C231" s="70" t="s">
        <v>437</v>
      </c>
      <c r="D231" s="71" t="s">
        <v>456</v>
      </c>
      <c r="E231" s="71">
        <v>5</v>
      </c>
      <c r="F231" s="71">
        <v>2</v>
      </c>
      <c r="G231" s="70">
        <v>12300</v>
      </c>
      <c r="H231" s="196">
        <v>9935.4007</v>
      </c>
      <c r="I231" s="82"/>
      <c r="J231" s="82" t="s">
        <v>211</v>
      </c>
      <c r="K231" s="108" t="s">
        <v>204</v>
      </c>
      <c r="L231" s="84"/>
    </row>
    <row r="232" customFormat="1" ht="30" customHeight="1" spans="1:12">
      <c r="A232" s="70">
        <f t="shared" si="22"/>
        <v>229</v>
      </c>
      <c r="B232" s="70" t="s">
        <v>455</v>
      </c>
      <c r="C232" s="70" t="s">
        <v>437</v>
      </c>
      <c r="D232" s="71" t="s">
        <v>457</v>
      </c>
      <c r="E232" s="71">
        <v>5</v>
      </c>
      <c r="F232" s="71">
        <v>2</v>
      </c>
      <c r="G232" s="70">
        <v>10400</v>
      </c>
      <c r="H232" s="196">
        <v>7999.8011</v>
      </c>
      <c r="I232" s="82"/>
      <c r="J232" s="82" t="s">
        <v>211</v>
      </c>
      <c r="K232" s="108" t="s">
        <v>204</v>
      </c>
      <c r="L232" s="84"/>
    </row>
    <row r="233" customFormat="1" ht="30" customHeight="1" spans="1:12">
      <c r="A233" s="70">
        <f t="shared" si="22"/>
        <v>230</v>
      </c>
      <c r="B233" s="70" t="s">
        <v>458</v>
      </c>
      <c r="C233" s="70" t="s">
        <v>437</v>
      </c>
      <c r="D233" s="71" t="s">
        <v>442</v>
      </c>
      <c r="E233" s="71">
        <v>5</v>
      </c>
      <c r="F233" s="71">
        <v>2</v>
      </c>
      <c r="G233" s="70">
        <v>5500</v>
      </c>
      <c r="H233" s="196">
        <v>4232.4037</v>
      </c>
      <c r="I233" s="82"/>
      <c r="J233" s="82" t="s">
        <v>211</v>
      </c>
      <c r="K233" s="108" t="s">
        <v>204</v>
      </c>
      <c r="L233" s="84"/>
    </row>
    <row r="234" customFormat="1" ht="30" customHeight="1" spans="1:12">
      <c r="A234" s="70">
        <f t="shared" si="22"/>
        <v>231</v>
      </c>
      <c r="B234" s="70" t="s">
        <v>453</v>
      </c>
      <c r="C234" s="70" t="s">
        <v>437</v>
      </c>
      <c r="D234" s="71" t="s">
        <v>459</v>
      </c>
      <c r="E234" s="71">
        <v>5</v>
      </c>
      <c r="F234" s="71">
        <v>2</v>
      </c>
      <c r="G234" s="70">
        <v>4850</v>
      </c>
      <c r="H234" s="196">
        <v>3729</v>
      </c>
      <c r="I234" s="82"/>
      <c r="J234" s="82" t="s">
        <v>211</v>
      </c>
      <c r="K234" s="108" t="s">
        <v>204</v>
      </c>
      <c r="L234" s="84"/>
    </row>
    <row r="235" customFormat="1" ht="30" customHeight="1" spans="1:12">
      <c r="A235" s="70">
        <f t="shared" si="22"/>
        <v>232</v>
      </c>
      <c r="B235" s="70" t="s">
        <v>460</v>
      </c>
      <c r="C235" s="70" t="s">
        <v>437</v>
      </c>
      <c r="D235" s="71" t="s">
        <v>461</v>
      </c>
      <c r="E235" s="71">
        <v>5</v>
      </c>
      <c r="F235" s="71">
        <v>2</v>
      </c>
      <c r="G235" s="70">
        <v>2320</v>
      </c>
      <c r="H235" s="196">
        <v>1780.8009</v>
      </c>
      <c r="I235" s="82"/>
      <c r="J235" s="82" t="s">
        <v>211</v>
      </c>
      <c r="K235" s="108" t="s">
        <v>204</v>
      </c>
      <c r="L235" s="84"/>
    </row>
    <row r="236" customFormat="1" ht="30" customHeight="1" spans="1:12">
      <c r="A236" s="70">
        <f t="shared" si="22"/>
        <v>233</v>
      </c>
      <c r="B236" s="70" t="s">
        <v>462</v>
      </c>
      <c r="C236" s="70" t="s">
        <v>393</v>
      </c>
      <c r="D236" s="71" t="s">
        <v>463</v>
      </c>
      <c r="E236" s="71">
        <v>5</v>
      </c>
      <c r="F236" s="71">
        <v>2</v>
      </c>
      <c r="G236" s="70">
        <v>28000</v>
      </c>
      <c r="H236" s="196">
        <v>21147.5997</v>
      </c>
      <c r="I236" s="82"/>
      <c r="J236" s="82" t="s">
        <v>211</v>
      </c>
      <c r="K236" s="108" t="s">
        <v>204</v>
      </c>
      <c r="L236" s="84"/>
    </row>
    <row r="237" customFormat="1" ht="30" customHeight="1" spans="1:12">
      <c r="A237" s="70">
        <f t="shared" si="22"/>
        <v>234</v>
      </c>
      <c r="B237" s="70" t="s">
        <v>464</v>
      </c>
      <c r="C237" s="70" t="s">
        <v>393</v>
      </c>
      <c r="D237" s="71" t="s">
        <v>465</v>
      </c>
      <c r="E237" s="71">
        <v>5</v>
      </c>
      <c r="F237" s="71">
        <v>1</v>
      </c>
      <c r="G237" s="70">
        <v>24000</v>
      </c>
      <c r="H237" s="196">
        <v>18038.4047</v>
      </c>
      <c r="I237" s="82"/>
      <c r="J237" s="82" t="s">
        <v>211</v>
      </c>
      <c r="K237" s="108" t="s">
        <v>204</v>
      </c>
      <c r="L237" s="84"/>
    </row>
    <row r="238" customFormat="1" ht="30" customHeight="1" spans="1:12">
      <c r="A238" s="70">
        <f t="shared" si="22"/>
        <v>235</v>
      </c>
      <c r="B238" s="70" t="s">
        <v>466</v>
      </c>
      <c r="C238" s="70" t="s">
        <v>437</v>
      </c>
      <c r="D238" s="71" t="s">
        <v>467</v>
      </c>
      <c r="E238" s="71">
        <v>5</v>
      </c>
      <c r="F238" s="71">
        <v>1</v>
      </c>
      <c r="G238" s="70">
        <v>46500</v>
      </c>
      <c r="H238" s="196">
        <v>35611.2042</v>
      </c>
      <c r="I238" s="82"/>
      <c r="J238" s="82" t="s">
        <v>211</v>
      </c>
      <c r="K238" s="108" t="s">
        <v>204</v>
      </c>
      <c r="L238" s="84"/>
    </row>
    <row r="239" customFormat="1" ht="30" customHeight="1" spans="1:12">
      <c r="A239" s="70">
        <f t="shared" si="22"/>
        <v>236</v>
      </c>
      <c r="B239" s="70" t="s">
        <v>436</v>
      </c>
      <c r="C239" s="70" t="s">
        <v>437</v>
      </c>
      <c r="D239" s="71" t="s">
        <v>468</v>
      </c>
      <c r="E239" s="71">
        <v>5</v>
      </c>
      <c r="F239" s="71">
        <v>3</v>
      </c>
      <c r="G239" s="70">
        <v>4000</v>
      </c>
      <c r="H239" s="196">
        <v>2942.0002</v>
      </c>
      <c r="I239" s="82"/>
      <c r="J239" s="82" t="s">
        <v>211</v>
      </c>
      <c r="K239" s="108" t="s">
        <v>204</v>
      </c>
      <c r="L239" s="84"/>
    </row>
    <row r="240" customFormat="1" ht="30" customHeight="1" spans="1:12">
      <c r="A240" s="70">
        <f t="shared" ref="A240:A246" si="23">ROW()-3</f>
        <v>237</v>
      </c>
      <c r="B240" s="70" t="s">
        <v>445</v>
      </c>
      <c r="C240" s="70" t="s">
        <v>437</v>
      </c>
      <c r="D240" s="71" t="s">
        <v>469</v>
      </c>
      <c r="E240" s="71">
        <v>5</v>
      </c>
      <c r="F240" s="71">
        <v>1</v>
      </c>
      <c r="G240" s="70">
        <v>6000</v>
      </c>
      <c r="H240" s="196">
        <v>4618.7959</v>
      </c>
      <c r="I240" s="82"/>
      <c r="J240" s="82" t="s">
        <v>211</v>
      </c>
      <c r="K240" s="108" t="s">
        <v>204</v>
      </c>
      <c r="L240" s="84"/>
    </row>
    <row r="241" customFormat="1" ht="30" customHeight="1" spans="1:12">
      <c r="A241" s="70">
        <f t="shared" si="23"/>
        <v>238</v>
      </c>
      <c r="B241" s="70" t="s">
        <v>451</v>
      </c>
      <c r="C241" s="70" t="s">
        <v>437</v>
      </c>
      <c r="D241" s="71" t="s">
        <v>470</v>
      </c>
      <c r="E241" s="71">
        <v>5</v>
      </c>
      <c r="F241" s="71">
        <v>1</v>
      </c>
      <c r="G241" s="70">
        <v>24000</v>
      </c>
      <c r="H241" s="196">
        <v>17805.6021</v>
      </c>
      <c r="I241" s="82"/>
      <c r="J241" s="82" t="s">
        <v>211</v>
      </c>
      <c r="K241" s="108" t="s">
        <v>204</v>
      </c>
      <c r="L241" s="84"/>
    </row>
    <row r="242" customFormat="1" ht="30" customHeight="1" spans="1:12">
      <c r="A242" s="70">
        <f t="shared" si="23"/>
        <v>239</v>
      </c>
      <c r="B242" s="70" t="s">
        <v>453</v>
      </c>
      <c r="C242" s="70" t="s">
        <v>393</v>
      </c>
      <c r="D242" s="71" t="s">
        <v>450</v>
      </c>
      <c r="E242" s="71">
        <v>5</v>
      </c>
      <c r="F242" s="71">
        <v>1</v>
      </c>
      <c r="G242" s="70">
        <v>3690</v>
      </c>
      <c r="H242" s="196">
        <v>2839.2041</v>
      </c>
      <c r="I242" s="82"/>
      <c r="J242" s="82" t="s">
        <v>211</v>
      </c>
      <c r="K242" s="108" t="s">
        <v>204</v>
      </c>
      <c r="L242" s="84"/>
    </row>
    <row r="243" customFormat="1" ht="30" customHeight="1" spans="1:12">
      <c r="A243" s="70">
        <f t="shared" si="23"/>
        <v>240</v>
      </c>
      <c r="B243" s="70" t="s">
        <v>455</v>
      </c>
      <c r="C243" s="70" t="s">
        <v>437</v>
      </c>
      <c r="D243" s="71" t="s">
        <v>471</v>
      </c>
      <c r="E243" s="71">
        <v>5</v>
      </c>
      <c r="F243" s="71">
        <v>1</v>
      </c>
      <c r="G243" s="70">
        <v>8185</v>
      </c>
      <c r="H243" s="196">
        <v>6296.4052</v>
      </c>
      <c r="I243" s="82"/>
      <c r="J243" s="82" t="s">
        <v>211</v>
      </c>
      <c r="K243" s="108" t="s">
        <v>204</v>
      </c>
      <c r="L243" s="84"/>
    </row>
    <row r="244" customFormat="1" ht="30" customHeight="1" spans="1:12">
      <c r="A244" s="70">
        <f t="shared" si="23"/>
        <v>241</v>
      </c>
      <c r="B244" s="70" t="s">
        <v>472</v>
      </c>
      <c r="C244" s="70" t="s">
        <v>437</v>
      </c>
      <c r="D244" s="71" t="s">
        <v>442</v>
      </c>
      <c r="E244" s="71">
        <v>5</v>
      </c>
      <c r="F244" s="71">
        <v>1</v>
      </c>
      <c r="G244" s="70">
        <v>7850</v>
      </c>
      <c r="H244" s="196">
        <v>6038.4036</v>
      </c>
      <c r="I244" s="82"/>
      <c r="J244" s="82" t="s">
        <v>211</v>
      </c>
      <c r="K244" s="108" t="s">
        <v>204</v>
      </c>
      <c r="L244" s="84"/>
    </row>
    <row r="245" customFormat="1" ht="30" customHeight="1" spans="1:12">
      <c r="A245" s="70">
        <f t="shared" si="23"/>
        <v>242</v>
      </c>
      <c r="B245" s="70" t="s">
        <v>453</v>
      </c>
      <c r="C245" s="70" t="s">
        <v>437</v>
      </c>
      <c r="D245" s="71" t="s">
        <v>473</v>
      </c>
      <c r="E245" s="71">
        <v>5</v>
      </c>
      <c r="F245" s="71">
        <v>1</v>
      </c>
      <c r="G245" s="70">
        <v>3690</v>
      </c>
      <c r="H245" s="196">
        <v>2839.2041</v>
      </c>
      <c r="I245" s="82"/>
      <c r="J245" s="82" t="s">
        <v>211</v>
      </c>
      <c r="K245" s="108" t="s">
        <v>204</v>
      </c>
      <c r="L245" s="84"/>
    </row>
    <row r="246" customFormat="1" ht="30" customHeight="1" spans="1:12">
      <c r="A246" s="70">
        <f t="shared" si="23"/>
        <v>243</v>
      </c>
      <c r="B246" s="70" t="s">
        <v>436</v>
      </c>
      <c r="C246" s="70" t="s">
        <v>437</v>
      </c>
      <c r="D246" s="71" t="s">
        <v>468</v>
      </c>
      <c r="E246" s="71">
        <v>5</v>
      </c>
      <c r="F246" s="71">
        <v>2</v>
      </c>
      <c r="G246" s="70">
        <v>3200</v>
      </c>
      <c r="H246" s="196">
        <v>2438.4044</v>
      </c>
      <c r="I246" s="82"/>
      <c r="J246" s="82" t="s">
        <v>211</v>
      </c>
      <c r="K246" s="108" t="s">
        <v>204</v>
      </c>
      <c r="L246" s="84"/>
    </row>
    <row r="247" customFormat="1" ht="35" customHeight="1" spans="1:12">
      <c r="A247" s="112" t="s">
        <v>184</v>
      </c>
      <c r="B247" s="112"/>
      <c r="C247" s="113" t="s">
        <v>185</v>
      </c>
      <c r="D247" s="113"/>
      <c r="E247" s="113"/>
      <c r="F247" s="112"/>
      <c r="G247" s="114" t="s">
        <v>186</v>
      </c>
      <c r="H247" s="112"/>
      <c r="I247" s="113" t="s">
        <v>187</v>
      </c>
      <c r="J247" s="112"/>
      <c r="K247" s="115" t="s">
        <v>188</v>
      </c>
      <c r="L247" s="116"/>
    </row>
  </sheetData>
  <autoFilter xmlns:etc="http://www.wps.cn/officeDocument/2017/etCustomData" ref="A3:L247" etc:filterBottomFollowUsedRange="0">
    <extLst/>
  </autoFilter>
  <mergeCells count="5">
    <mergeCell ref="A1:L1"/>
    <mergeCell ref="A2:B2"/>
    <mergeCell ref="C2:L2"/>
    <mergeCell ref="C247:D247"/>
    <mergeCell ref="K4:K8"/>
  </mergeCells>
  <printOptions horizontalCentered="1"/>
  <pageMargins left="0.393055555555556" right="0.393055555555556" top="0.786805555555556" bottom="0.786805555555556" header="0.590277777777778" footer="0.590277777777778"/>
  <pageSetup paperSize="9" scale="65" fitToHeight="0" orientation="landscape" horizontalDpi="600"/>
  <headerFooter/>
  <rowBreaks count="1" manualBreakCount="1">
    <brk id="1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8"/>
  <sheetViews>
    <sheetView view="pageBreakPreview" zoomScaleNormal="100" workbookViewId="0">
      <pane ySplit="3" topLeftCell="A176" activePane="bottomLeft" state="frozen"/>
      <selection/>
      <selection pane="bottomLeft" activeCell="D22" sqref="D22"/>
    </sheetView>
  </sheetViews>
  <sheetFormatPr defaultColWidth="15.125" defaultRowHeight="14.25"/>
  <cols>
    <col min="1" max="1" width="7" customWidth="1"/>
    <col min="2" max="2" width="26.25" customWidth="1"/>
    <col min="3" max="3" width="5.875" customWidth="1"/>
    <col min="4" max="4" width="37.625" customWidth="1"/>
    <col min="5" max="5" width="17.625" customWidth="1"/>
    <col min="6" max="6" width="13.625" style="167" customWidth="1"/>
    <col min="7" max="7" width="16.25" style="49" customWidth="1"/>
    <col min="8" max="8" width="9.75" customWidth="1"/>
    <col min="9" max="9" width="20" customWidth="1"/>
    <col min="10" max="10" width="16.25" customWidth="1"/>
    <col min="11" max="11" width="33.75" style="47" customWidth="1"/>
    <col min="12" max="12" width="14" customWidth="1"/>
    <col min="13" max="16384" width="15.125" customWidth="1"/>
  </cols>
  <sheetData>
    <row r="1" customFormat="1" ht="26" customHeight="1" spans="1:12">
      <c r="A1" s="93" t="s">
        <v>474</v>
      </c>
      <c r="B1" s="93"/>
      <c r="C1" s="93"/>
      <c r="D1" s="93"/>
      <c r="E1" s="93"/>
      <c r="F1" s="168"/>
      <c r="G1" s="93"/>
      <c r="H1" s="93"/>
      <c r="I1" s="93"/>
      <c r="J1" s="93"/>
      <c r="K1" s="94"/>
      <c r="L1" s="93"/>
    </row>
    <row r="2" s="92" customFormat="1" ht="32" customHeight="1" spans="1:12">
      <c r="A2" s="95" t="s">
        <v>1</v>
      </c>
      <c r="B2" s="96"/>
      <c r="C2" s="97" t="s">
        <v>2</v>
      </c>
      <c r="D2" s="98"/>
      <c r="E2" s="98"/>
      <c r="F2" s="169"/>
      <c r="G2" s="98"/>
      <c r="H2" s="98"/>
      <c r="I2" s="98"/>
      <c r="J2" s="98"/>
      <c r="K2" s="98"/>
      <c r="L2" s="99"/>
    </row>
    <row r="3" s="92" customFormat="1" ht="42.75" spans="1:12">
      <c r="A3" s="100" t="s">
        <v>3</v>
      </c>
      <c r="B3" s="100" t="s">
        <v>4</v>
      </c>
      <c r="C3" s="100" t="s">
        <v>5</v>
      </c>
      <c r="D3" s="101" t="s">
        <v>6</v>
      </c>
      <c r="E3" s="101" t="s">
        <v>7</v>
      </c>
      <c r="F3" s="170" t="s">
        <v>8</v>
      </c>
      <c r="G3" s="102" t="s">
        <v>9</v>
      </c>
      <c r="H3" s="100" t="s">
        <v>10</v>
      </c>
      <c r="I3" s="103" t="s">
        <v>11</v>
      </c>
      <c r="J3" s="100" t="s">
        <v>12</v>
      </c>
      <c r="K3" s="102" t="s">
        <v>13</v>
      </c>
      <c r="L3" s="104" t="s">
        <v>14</v>
      </c>
    </row>
    <row r="4" s="92" customFormat="1" customHeight="1" spans="1:12">
      <c r="A4" s="70">
        <f t="shared" ref="A4:A67" si="0">ROW()-3</f>
        <v>1</v>
      </c>
      <c r="B4" s="183" t="s">
        <v>475</v>
      </c>
      <c r="C4" s="183" t="s">
        <v>38</v>
      </c>
      <c r="D4" s="183"/>
      <c r="E4" s="183">
        <v>12429.052</v>
      </c>
      <c r="F4" s="73">
        <f t="shared" ref="F4:F67" si="1">ROUNDDOWN(E4,0)</f>
        <v>12429</v>
      </c>
      <c r="G4" s="73">
        <v>2.19</v>
      </c>
      <c r="H4" s="71">
        <f t="shared" ref="H4:H53" si="2">ROUND(G4*0.99,2)</f>
        <v>2.17</v>
      </c>
      <c r="I4" s="82"/>
      <c r="J4" s="82" t="s">
        <v>476</v>
      </c>
      <c r="K4" s="83" t="s">
        <v>477</v>
      </c>
      <c r="L4" s="106" t="s">
        <v>478</v>
      </c>
    </row>
    <row r="5" s="92" customFormat="1" customHeight="1" spans="1:12">
      <c r="A5" s="70">
        <f t="shared" si="0"/>
        <v>2</v>
      </c>
      <c r="B5" s="72" t="s">
        <v>479</v>
      </c>
      <c r="C5" s="183" t="s">
        <v>38</v>
      </c>
      <c r="D5" s="73"/>
      <c r="E5" s="73">
        <v>402.384</v>
      </c>
      <c r="F5" s="73">
        <f t="shared" si="1"/>
        <v>402</v>
      </c>
      <c r="G5" s="72">
        <v>35.03</v>
      </c>
      <c r="H5" s="71">
        <f t="shared" si="2"/>
        <v>34.68</v>
      </c>
      <c r="I5" s="82"/>
      <c r="J5" s="82" t="s">
        <v>476</v>
      </c>
      <c r="K5" s="85"/>
      <c r="L5" s="107"/>
    </row>
    <row r="6" s="92" customFormat="1" customHeight="1" spans="1:12">
      <c r="A6" s="70">
        <f t="shared" si="0"/>
        <v>3</v>
      </c>
      <c r="B6" s="72" t="s">
        <v>480</v>
      </c>
      <c r="C6" s="183" t="s">
        <v>38</v>
      </c>
      <c r="D6" s="73"/>
      <c r="E6" s="73">
        <v>54.742</v>
      </c>
      <c r="F6" s="73">
        <f t="shared" si="1"/>
        <v>54</v>
      </c>
      <c r="G6" s="72">
        <v>18.08</v>
      </c>
      <c r="H6" s="71">
        <f t="shared" si="2"/>
        <v>17.9</v>
      </c>
      <c r="I6" s="82"/>
      <c r="J6" s="82" t="s">
        <v>476</v>
      </c>
      <c r="K6" s="85"/>
      <c r="L6" s="107"/>
    </row>
    <row r="7" s="92" customFormat="1" customHeight="1" spans="1:12">
      <c r="A7" s="70">
        <f t="shared" si="0"/>
        <v>4</v>
      </c>
      <c r="B7" s="72" t="s">
        <v>481</v>
      </c>
      <c r="C7" s="183" t="s">
        <v>38</v>
      </c>
      <c r="D7" s="73"/>
      <c r="E7" s="73">
        <v>382.891</v>
      </c>
      <c r="F7" s="73">
        <f t="shared" si="1"/>
        <v>382</v>
      </c>
      <c r="G7" s="72">
        <v>36.16</v>
      </c>
      <c r="H7" s="71">
        <f t="shared" si="2"/>
        <v>35.8</v>
      </c>
      <c r="I7" s="82"/>
      <c r="J7" s="82" t="s">
        <v>476</v>
      </c>
      <c r="K7" s="85"/>
      <c r="L7" s="107"/>
    </row>
    <row r="8" s="92" customFormat="1" customHeight="1" spans="1:12">
      <c r="A8" s="70">
        <f t="shared" si="0"/>
        <v>5</v>
      </c>
      <c r="B8" s="72" t="s">
        <v>482</v>
      </c>
      <c r="C8" s="183" t="s">
        <v>38</v>
      </c>
      <c r="D8" s="73"/>
      <c r="E8" s="73">
        <v>75.75</v>
      </c>
      <c r="F8" s="73">
        <f t="shared" si="1"/>
        <v>75</v>
      </c>
      <c r="G8" s="72">
        <v>21.47</v>
      </c>
      <c r="H8" s="71">
        <f t="shared" si="2"/>
        <v>21.26</v>
      </c>
      <c r="I8" s="82"/>
      <c r="J8" s="82" t="s">
        <v>476</v>
      </c>
      <c r="K8" s="85"/>
      <c r="L8" s="107"/>
    </row>
    <row r="9" s="92" customFormat="1" customHeight="1" spans="1:12">
      <c r="A9" s="70">
        <f t="shared" si="0"/>
        <v>6</v>
      </c>
      <c r="B9" s="72" t="s">
        <v>483</v>
      </c>
      <c r="C9" s="183" t="s">
        <v>38</v>
      </c>
      <c r="D9" s="73"/>
      <c r="E9" s="73">
        <v>80.497</v>
      </c>
      <c r="F9" s="73">
        <f t="shared" si="1"/>
        <v>80</v>
      </c>
      <c r="G9" s="72">
        <v>40.68</v>
      </c>
      <c r="H9" s="71">
        <f t="shared" si="2"/>
        <v>40.27</v>
      </c>
      <c r="I9" s="82"/>
      <c r="J9" s="82" t="s">
        <v>476</v>
      </c>
      <c r="K9" s="85"/>
      <c r="L9" s="107"/>
    </row>
    <row r="10" s="92" customFormat="1" customHeight="1" spans="1:12">
      <c r="A10" s="70">
        <f t="shared" si="0"/>
        <v>7</v>
      </c>
      <c r="B10" s="72" t="s">
        <v>484</v>
      </c>
      <c r="C10" s="183" t="s">
        <v>38</v>
      </c>
      <c r="D10" s="73"/>
      <c r="E10" s="73">
        <v>3228.465</v>
      </c>
      <c r="F10" s="73">
        <f t="shared" si="1"/>
        <v>3228</v>
      </c>
      <c r="G10" s="72">
        <v>74.58</v>
      </c>
      <c r="H10" s="71">
        <f t="shared" si="2"/>
        <v>73.83</v>
      </c>
      <c r="I10" s="82"/>
      <c r="J10" s="82" t="s">
        <v>476</v>
      </c>
      <c r="K10" s="85"/>
      <c r="L10" s="107"/>
    </row>
    <row r="11" s="92" customFormat="1" customHeight="1" spans="1:12">
      <c r="A11" s="70">
        <f t="shared" si="0"/>
        <v>8</v>
      </c>
      <c r="B11" s="72" t="s">
        <v>485</v>
      </c>
      <c r="C11" s="183" t="s">
        <v>38</v>
      </c>
      <c r="D11" s="73"/>
      <c r="E11" s="73">
        <v>179.073</v>
      </c>
      <c r="F11" s="73">
        <f t="shared" si="1"/>
        <v>179</v>
      </c>
      <c r="G11" s="72">
        <v>35.61</v>
      </c>
      <c r="H11" s="71">
        <f t="shared" si="2"/>
        <v>35.25</v>
      </c>
      <c r="I11" s="82"/>
      <c r="J11" s="82" t="s">
        <v>476</v>
      </c>
      <c r="K11" s="85"/>
      <c r="L11" s="107"/>
    </row>
    <row r="12" s="92" customFormat="1" customHeight="1" spans="1:12">
      <c r="A12" s="70">
        <f t="shared" si="0"/>
        <v>9</v>
      </c>
      <c r="B12" s="183" t="s">
        <v>486</v>
      </c>
      <c r="C12" s="183" t="s">
        <v>38</v>
      </c>
      <c r="D12" s="73"/>
      <c r="E12" s="73">
        <v>220.281</v>
      </c>
      <c r="F12" s="73">
        <f t="shared" si="1"/>
        <v>220</v>
      </c>
      <c r="G12" s="72">
        <v>12.43</v>
      </c>
      <c r="H12" s="71">
        <f t="shared" si="2"/>
        <v>12.31</v>
      </c>
      <c r="I12" s="82"/>
      <c r="J12" s="82" t="s">
        <v>476</v>
      </c>
      <c r="K12" s="85"/>
      <c r="L12" s="107"/>
    </row>
    <row r="13" customFormat="1" customHeight="1" spans="1:12">
      <c r="A13" s="70">
        <f t="shared" si="0"/>
        <v>10</v>
      </c>
      <c r="B13" s="72" t="s">
        <v>487</v>
      </c>
      <c r="C13" s="183" t="s">
        <v>38</v>
      </c>
      <c r="D13" s="73"/>
      <c r="E13" s="73">
        <v>22.321</v>
      </c>
      <c r="F13" s="73">
        <f t="shared" si="1"/>
        <v>22</v>
      </c>
      <c r="G13" s="72">
        <v>21.47</v>
      </c>
      <c r="H13" s="71">
        <f t="shared" si="2"/>
        <v>21.26</v>
      </c>
      <c r="I13" s="82"/>
      <c r="J13" s="82" t="s">
        <v>476</v>
      </c>
      <c r="K13" s="85"/>
      <c r="L13" s="107"/>
    </row>
    <row r="14" customFormat="1" customHeight="1" spans="1:12">
      <c r="A14" s="70">
        <f t="shared" si="0"/>
        <v>11</v>
      </c>
      <c r="B14" s="72" t="s">
        <v>488</v>
      </c>
      <c r="C14" s="183" t="s">
        <v>38</v>
      </c>
      <c r="D14" s="73"/>
      <c r="E14" s="73">
        <v>66.559</v>
      </c>
      <c r="F14" s="73">
        <f t="shared" si="1"/>
        <v>66</v>
      </c>
      <c r="G14" s="72">
        <v>35.61</v>
      </c>
      <c r="H14" s="71">
        <f t="shared" si="2"/>
        <v>35.25</v>
      </c>
      <c r="I14" s="82"/>
      <c r="J14" s="82" t="s">
        <v>476</v>
      </c>
      <c r="K14" s="85"/>
      <c r="L14" s="107"/>
    </row>
    <row r="15" customFormat="1" customHeight="1" spans="1:12">
      <c r="A15" s="70">
        <f t="shared" si="0"/>
        <v>12</v>
      </c>
      <c r="B15" s="72" t="s">
        <v>489</v>
      </c>
      <c r="C15" s="183" t="s">
        <v>38</v>
      </c>
      <c r="D15" s="73"/>
      <c r="E15" s="73">
        <v>579.9925</v>
      </c>
      <c r="F15" s="73">
        <f t="shared" si="1"/>
        <v>579</v>
      </c>
      <c r="G15" s="72">
        <v>133.74</v>
      </c>
      <c r="H15" s="71">
        <f t="shared" si="2"/>
        <v>132.4</v>
      </c>
      <c r="I15" s="82"/>
      <c r="J15" s="82" t="s">
        <v>476</v>
      </c>
      <c r="K15" s="85"/>
      <c r="L15" s="107"/>
    </row>
    <row r="16" customFormat="1" customHeight="1" spans="1:12">
      <c r="A16" s="70">
        <f t="shared" si="0"/>
        <v>13</v>
      </c>
      <c r="B16" s="72" t="s">
        <v>490</v>
      </c>
      <c r="C16" s="183" t="s">
        <v>38</v>
      </c>
      <c r="D16" s="73"/>
      <c r="E16" s="73">
        <v>511.6761</v>
      </c>
      <c r="F16" s="73">
        <f t="shared" si="1"/>
        <v>511</v>
      </c>
      <c r="G16" s="72">
        <v>48.14</v>
      </c>
      <c r="H16" s="71">
        <f t="shared" si="2"/>
        <v>47.66</v>
      </c>
      <c r="I16" s="82"/>
      <c r="J16" s="82" t="s">
        <v>476</v>
      </c>
      <c r="K16" s="85"/>
      <c r="L16" s="107"/>
    </row>
    <row r="17" customFormat="1" customHeight="1" spans="1:12">
      <c r="A17" s="70">
        <f t="shared" si="0"/>
        <v>14</v>
      </c>
      <c r="B17" s="72" t="s">
        <v>491</v>
      </c>
      <c r="C17" s="183" t="s">
        <v>38</v>
      </c>
      <c r="D17" s="73"/>
      <c r="E17" s="73">
        <v>217.0086</v>
      </c>
      <c r="F17" s="73">
        <f t="shared" si="1"/>
        <v>217</v>
      </c>
      <c r="G17" s="72">
        <v>74.58</v>
      </c>
      <c r="H17" s="71">
        <f t="shared" si="2"/>
        <v>73.83</v>
      </c>
      <c r="I17" s="82"/>
      <c r="J17" s="82" t="s">
        <v>476</v>
      </c>
      <c r="K17" s="85"/>
      <c r="L17" s="107"/>
    </row>
    <row r="18" customFormat="1" customHeight="1" spans="1:12">
      <c r="A18" s="70">
        <f t="shared" si="0"/>
        <v>15</v>
      </c>
      <c r="B18" s="72" t="s">
        <v>492</v>
      </c>
      <c r="C18" s="183" t="s">
        <v>38</v>
      </c>
      <c r="D18" s="73"/>
      <c r="E18" s="73">
        <v>540.0571</v>
      </c>
      <c r="F18" s="73">
        <f t="shared" si="1"/>
        <v>540</v>
      </c>
      <c r="G18" s="72">
        <v>22.6</v>
      </c>
      <c r="H18" s="71">
        <f t="shared" si="2"/>
        <v>22.37</v>
      </c>
      <c r="I18" s="82"/>
      <c r="J18" s="82" t="s">
        <v>476</v>
      </c>
      <c r="K18" s="85"/>
      <c r="L18" s="107"/>
    </row>
    <row r="19" customFormat="1" customHeight="1" spans="1:12">
      <c r="A19" s="70">
        <f t="shared" si="0"/>
        <v>16</v>
      </c>
      <c r="B19" s="72" t="s">
        <v>493</v>
      </c>
      <c r="C19" s="183" t="s">
        <v>38</v>
      </c>
      <c r="D19" s="73"/>
      <c r="E19" s="73">
        <v>392.9001</v>
      </c>
      <c r="F19" s="73">
        <f t="shared" si="1"/>
        <v>392</v>
      </c>
      <c r="G19" s="72">
        <v>35.61</v>
      </c>
      <c r="H19" s="71">
        <f t="shared" si="2"/>
        <v>35.25</v>
      </c>
      <c r="I19" s="82"/>
      <c r="J19" s="82" t="s">
        <v>476</v>
      </c>
      <c r="K19" s="85"/>
      <c r="L19" s="107"/>
    </row>
    <row r="20" customFormat="1" customHeight="1" spans="1:12">
      <c r="A20" s="70">
        <f t="shared" si="0"/>
        <v>17</v>
      </c>
      <c r="B20" s="72" t="s">
        <v>494</v>
      </c>
      <c r="C20" s="183" t="s">
        <v>38</v>
      </c>
      <c r="D20" s="73"/>
      <c r="E20" s="73">
        <v>1276.9026</v>
      </c>
      <c r="F20" s="73">
        <f t="shared" si="1"/>
        <v>1276</v>
      </c>
      <c r="G20" s="72">
        <v>158.2</v>
      </c>
      <c r="H20" s="71">
        <f t="shared" si="2"/>
        <v>156.62</v>
      </c>
      <c r="I20" s="82"/>
      <c r="J20" s="82" t="s">
        <v>476</v>
      </c>
      <c r="K20" s="85"/>
      <c r="L20" s="107"/>
    </row>
    <row r="21" customFormat="1" customHeight="1" spans="1:12">
      <c r="A21" s="70">
        <f t="shared" si="0"/>
        <v>18</v>
      </c>
      <c r="B21" s="72" t="s">
        <v>495</v>
      </c>
      <c r="C21" s="183" t="s">
        <v>38</v>
      </c>
      <c r="D21" s="73"/>
      <c r="E21" s="73">
        <v>18.7658</v>
      </c>
      <c r="F21" s="73">
        <f t="shared" si="1"/>
        <v>18</v>
      </c>
      <c r="G21" s="72">
        <v>203.4</v>
      </c>
      <c r="H21" s="71">
        <f t="shared" si="2"/>
        <v>201.37</v>
      </c>
      <c r="I21" s="82"/>
      <c r="J21" s="82" t="s">
        <v>476</v>
      </c>
      <c r="K21" s="85"/>
      <c r="L21" s="107"/>
    </row>
    <row r="22" customFormat="1" customHeight="1" spans="1:12">
      <c r="A22" s="70">
        <f t="shared" si="0"/>
        <v>19</v>
      </c>
      <c r="B22" s="72" t="s">
        <v>496</v>
      </c>
      <c r="C22" s="183" t="s">
        <v>38</v>
      </c>
      <c r="D22" s="73"/>
      <c r="E22" s="73">
        <v>3510.0227</v>
      </c>
      <c r="F22" s="73">
        <f t="shared" si="1"/>
        <v>3510</v>
      </c>
      <c r="G22" s="72">
        <v>248.6</v>
      </c>
      <c r="H22" s="71">
        <f t="shared" si="2"/>
        <v>246.11</v>
      </c>
      <c r="I22" s="82"/>
      <c r="J22" s="82" t="s">
        <v>476</v>
      </c>
      <c r="K22" s="85"/>
      <c r="L22" s="107"/>
    </row>
    <row r="23" customFormat="1" customHeight="1" spans="1:12">
      <c r="A23" s="70">
        <f t="shared" si="0"/>
        <v>20</v>
      </c>
      <c r="B23" s="72" t="s">
        <v>497</v>
      </c>
      <c r="C23" s="183" t="s">
        <v>38</v>
      </c>
      <c r="D23" s="73"/>
      <c r="E23" s="73">
        <v>255.934</v>
      </c>
      <c r="F23" s="73">
        <f t="shared" si="1"/>
        <v>255</v>
      </c>
      <c r="G23" s="72">
        <v>126.9</v>
      </c>
      <c r="H23" s="71">
        <f t="shared" si="2"/>
        <v>125.63</v>
      </c>
      <c r="I23" s="82"/>
      <c r="J23" s="82" t="s">
        <v>476</v>
      </c>
      <c r="K23" s="85"/>
      <c r="L23" s="107"/>
    </row>
    <row r="24" customFormat="1" customHeight="1" spans="1:12">
      <c r="A24" s="70">
        <f t="shared" si="0"/>
        <v>21</v>
      </c>
      <c r="B24" s="72" t="s">
        <v>498</v>
      </c>
      <c r="C24" s="183" t="s">
        <v>38</v>
      </c>
      <c r="D24" s="73"/>
      <c r="E24" s="73">
        <f>62.62</f>
        <v>62.62</v>
      </c>
      <c r="F24" s="73">
        <f t="shared" si="1"/>
        <v>62</v>
      </c>
      <c r="G24" s="72">
        <v>177.75</v>
      </c>
      <c r="H24" s="71">
        <f t="shared" si="2"/>
        <v>175.97</v>
      </c>
      <c r="I24" s="82"/>
      <c r="J24" s="82" t="s">
        <v>476</v>
      </c>
      <c r="K24" s="85"/>
      <c r="L24" s="107"/>
    </row>
    <row r="25" customFormat="1" customHeight="1" spans="1:12">
      <c r="A25" s="70">
        <f t="shared" si="0"/>
        <v>22</v>
      </c>
      <c r="B25" s="72" t="s">
        <v>499</v>
      </c>
      <c r="C25" s="183" t="s">
        <v>38</v>
      </c>
      <c r="D25" s="73"/>
      <c r="E25" s="73">
        <v>206.2117</v>
      </c>
      <c r="F25" s="73">
        <f t="shared" si="1"/>
        <v>206</v>
      </c>
      <c r="G25" s="72">
        <v>61.02</v>
      </c>
      <c r="H25" s="71">
        <f t="shared" si="2"/>
        <v>60.41</v>
      </c>
      <c r="I25" s="82"/>
      <c r="J25" s="82" t="s">
        <v>476</v>
      </c>
      <c r="K25" s="85"/>
      <c r="L25" s="107"/>
    </row>
    <row r="26" customFormat="1" customHeight="1" spans="1:12">
      <c r="A26" s="70">
        <f t="shared" si="0"/>
        <v>23</v>
      </c>
      <c r="B26" s="72" t="s">
        <v>500</v>
      </c>
      <c r="C26" s="183" t="s">
        <v>38</v>
      </c>
      <c r="D26" s="73"/>
      <c r="E26" s="73">
        <v>8499.453</v>
      </c>
      <c r="F26" s="73">
        <f t="shared" si="1"/>
        <v>8499</v>
      </c>
      <c r="G26" s="72">
        <v>32.77</v>
      </c>
      <c r="H26" s="71">
        <f t="shared" si="2"/>
        <v>32.44</v>
      </c>
      <c r="I26" s="82"/>
      <c r="J26" s="82" t="s">
        <v>476</v>
      </c>
      <c r="K26" s="85"/>
      <c r="L26" s="107"/>
    </row>
    <row r="27" customFormat="1" customHeight="1" spans="1:12">
      <c r="A27" s="70">
        <f t="shared" si="0"/>
        <v>24</v>
      </c>
      <c r="B27" s="72" t="s">
        <v>501</v>
      </c>
      <c r="C27" s="183" t="s">
        <v>38</v>
      </c>
      <c r="D27" s="73"/>
      <c r="E27" s="73">
        <v>71.306</v>
      </c>
      <c r="F27" s="73">
        <f t="shared" si="1"/>
        <v>71</v>
      </c>
      <c r="G27" s="72">
        <v>36.16</v>
      </c>
      <c r="H27" s="71">
        <f t="shared" si="2"/>
        <v>35.8</v>
      </c>
      <c r="I27" s="82"/>
      <c r="J27" s="82" t="s">
        <v>476</v>
      </c>
      <c r="K27" s="85"/>
      <c r="L27" s="107"/>
    </row>
    <row r="28" customFormat="1" customHeight="1" spans="1:12">
      <c r="A28" s="70">
        <f t="shared" si="0"/>
        <v>25</v>
      </c>
      <c r="B28" s="72" t="s">
        <v>502</v>
      </c>
      <c r="C28" s="183" t="s">
        <v>38</v>
      </c>
      <c r="D28" s="73"/>
      <c r="E28" s="73">
        <v>1264.4998</v>
      </c>
      <c r="F28" s="73">
        <f t="shared" si="1"/>
        <v>1264</v>
      </c>
      <c r="G28" s="72">
        <v>474.6</v>
      </c>
      <c r="H28" s="71">
        <f t="shared" si="2"/>
        <v>469.85</v>
      </c>
      <c r="I28" s="82"/>
      <c r="J28" s="82" t="s">
        <v>476</v>
      </c>
      <c r="K28" s="85"/>
      <c r="L28" s="107"/>
    </row>
    <row r="29" customFormat="1" customHeight="1" spans="1:12">
      <c r="A29" s="70">
        <f t="shared" si="0"/>
        <v>26</v>
      </c>
      <c r="B29" s="72" t="s">
        <v>503</v>
      </c>
      <c r="C29" s="183" t="s">
        <v>38</v>
      </c>
      <c r="D29" s="73"/>
      <c r="E29" s="73">
        <v>2018.889</v>
      </c>
      <c r="F29" s="73">
        <f t="shared" si="1"/>
        <v>2018</v>
      </c>
      <c r="G29" s="72">
        <v>535.62</v>
      </c>
      <c r="H29" s="71">
        <f t="shared" si="2"/>
        <v>530.26</v>
      </c>
      <c r="I29" s="82"/>
      <c r="J29" s="82" t="s">
        <v>476</v>
      </c>
      <c r="K29" s="85"/>
      <c r="L29" s="107"/>
    </row>
    <row r="30" customFormat="1" customHeight="1" spans="1:12">
      <c r="A30" s="70">
        <f t="shared" si="0"/>
        <v>27</v>
      </c>
      <c r="B30" s="72" t="s">
        <v>504</v>
      </c>
      <c r="C30" s="183" t="s">
        <v>38</v>
      </c>
      <c r="D30" s="73"/>
      <c r="E30" s="73">
        <v>2881.2977</v>
      </c>
      <c r="F30" s="73">
        <f t="shared" si="1"/>
        <v>2881</v>
      </c>
      <c r="G30" s="72">
        <v>535.62</v>
      </c>
      <c r="H30" s="71">
        <f t="shared" si="2"/>
        <v>530.26</v>
      </c>
      <c r="I30" s="82"/>
      <c r="J30" s="82" t="s">
        <v>476</v>
      </c>
      <c r="K30" s="85"/>
      <c r="L30" s="107"/>
    </row>
    <row r="31" customFormat="1" customHeight="1" spans="1:12">
      <c r="A31" s="70">
        <f t="shared" si="0"/>
        <v>28</v>
      </c>
      <c r="B31" s="72" t="s">
        <v>505</v>
      </c>
      <c r="C31" s="183" t="s">
        <v>38</v>
      </c>
      <c r="D31" s="73"/>
      <c r="E31" s="73">
        <v>35.451</v>
      </c>
      <c r="F31" s="73">
        <f t="shared" si="1"/>
        <v>35</v>
      </c>
      <c r="G31" s="72">
        <v>74.58</v>
      </c>
      <c r="H31" s="71">
        <f t="shared" si="2"/>
        <v>73.83</v>
      </c>
      <c r="I31" s="82"/>
      <c r="J31" s="82" t="s">
        <v>476</v>
      </c>
      <c r="K31" s="85"/>
      <c r="L31" s="107"/>
    </row>
    <row r="32" customFormat="1" customHeight="1" spans="1:12">
      <c r="A32" s="70">
        <f t="shared" si="0"/>
        <v>29</v>
      </c>
      <c r="B32" s="72" t="s">
        <v>506</v>
      </c>
      <c r="C32" s="183" t="s">
        <v>38</v>
      </c>
      <c r="D32" s="73"/>
      <c r="E32" s="73">
        <v>151.2576</v>
      </c>
      <c r="F32" s="73">
        <f t="shared" si="1"/>
        <v>151</v>
      </c>
      <c r="G32" s="72">
        <v>535.62</v>
      </c>
      <c r="H32" s="71">
        <f t="shared" si="2"/>
        <v>530.26</v>
      </c>
      <c r="I32" s="82"/>
      <c r="J32" s="82" t="s">
        <v>476</v>
      </c>
      <c r="K32" s="85"/>
      <c r="L32" s="107"/>
    </row>
    <row r="33" customFormat="1" customHeight="1" spans="1:12">
      <c r="A33" s="70">
        <f t="shared" si="0"/>
        <v>30</v>
      </c>
      <c r="B33" s="183" t="s">
        <v>507</v>
      </c>
      <c r="C33" s="183" t="s">
        <v>38</v>
      </c>
      <c r="D33" s="73"/>
      <c r="E33" s="73">
        <v>84.0926</v>
      </c>
      <c r="F33" s="73">
        <f t="shared" si="1"/>
        <v>84</v>
      </c>
      <c r="G33" s="72">
        <v>10.06</v>
      </c>
      <c r="H33" s="71">
        <f t="shared" si="2"/>
        <v>9.96</v>
      </c>
      <c r="I33" s="82"/>
      <c r="J33" s="82" t="s">
        <v>476</v>
      </c>
      <c r="K33" s="85"/>
      <c r="L33" s="107"/>
    </row>
    <row r="34" customFormat="1" customHeight="1" spans="1:12">
      <c r="A34" s="70">
        <f t="shared" si="0"/>
        <v>31</v>
      </c>
      <c r="B34" s="72" t="s">
        <v>508</v>
      </c>
      <c r="C34" s="183" t="s">
        <v>38</v>
      </c>
      <c r="D34" s="73"/>
      <c r="E34" s="73">
        <v>6114.742</v>
      </c>
      <c r="F34" s="73">
        <f t="shared" si="1"/>
        <v>6114</v>
      </c>
      <c r="G34" s="72">
        <v>133.74</v>
      </c>
      <c r="H34" s="71">
        <f t="shared" si="2"/>
        <v>132.4</v>
      </c>
      <c r="I34" s="82"/>
      <c r="J34" s="82" t="s">
        <v>476</v>
      </c>
      <c r="K34" s="85"/>
      <c r="L34" s="107"/>
    </row>
    <row r="35" customFormat="1" customHeight="1" spans="1:12">
      <c r="A35" s="70">
        <f t="shared" si="0"/>
        <v>32</v>
      </c>
      <c r="B35" s="72" t="s">
        <v>509</v>
      </c>
      <c r="C35" s="183" t="s">
        <v>38</v>
      </c>
      <c r="D35" s="73"/>
      <c r="E35" s="73">
        <v>379.6994</v>
      </c>
      <c r="F35" s="73">
        <f t="shared" si="1"/>
        <v>379</v>
      </c>
      <c r="G35" s="72">
        <v>142.38</v>
      </c>
      <c r="H35" s="71">
        <f t="shared" si="2"/>
        <v>140.96</v>
      </c>
      <c r="I35" s="82"/>
      <c r="J35" s="82" t="s">
        <v>476</v>
      </c>
      <c r="K35" s="85"/>
      <c r="L35" s="107"/>
    </row>
    <row r="36" customFormat="1" customHeight="1" spans="1:12">
      <c r="A36" s="70">
        <f t="shared" si="0"/>
        <v>33</v>
      </c>
      <c r="B36" s="72" t="s">
        <v>510</v>
      </c>
      <c r="C36" s="183" t="s">
        <v>38</v>
      </c>
      <c r="D36" s="73"/>
      <c r="E36" s="73">
        <v>555.8232</v>
      </c>
      <c r="F36" s="73">
        <f t="shared" si="1"/>
        <v>555</v>
      </c>
      <c r="G36" s="72">
        <v>16.5</v>
      </c>
      <c r="H36" s="71">
        <f t="shared" si="2"/>
        <v>16.34</v>
      </c>
      <c r="I36" s="82"/>
      <c r="J36" s="82" t="s">
        <v>476</v>
      </c>
      <c r="K36" s="85"/>
      <c r="L36" s="107"/>
    </row>
    <row r="37" customFormat="1" customHeight="1" spans="1:12">
      <c r="A37" s="70">
        <f t="shared" si="0"/>
        <v>34</v>
      </c>
      <c r="B37" s="72" t="s">
        <v>511</v>
      </c>
      <c r="C37" s="183" t="s">
        <v>38</v>
      </c>
      <c r="D37" s="73"/>
      <c r="E37" s="73">
        <v>213.716</v>
      </c>
      <c r="F37" s="73">
        <f t="shared" si="1"/>
        <v>213</v>
      </c>
      <c r="G37" s="72">
        <v>194.36</v>
      </c>
      <c r="H37" s="71">
        <f t="shared" si="2"/>
        <v>192.42</v>
      </c>
      <c r="I37" s="82"/>
      <c r="J37" s="82" t="s">
        <v>476</v>
      </c>
      <c r="K37" s="85"/>
      <c r="L37" s="107"/>
    </row>
    <row r="38" customFormat="1" customHeight="1" spans="1:12">
      <c r="A38" s="70">
        <f t="shared" si="0"/>
        <v>35</v>
      </c>
      <c r="B38" s="72" t="s">
        <v>512</v>
      </c>
      <c r="C38" s="183" t="s">
        <v>38</v>
      </c>
      <c r="D38" s="73"/>
      <c r="E38" s="73">
        <v>366.63</v>
      </c>
      <c r="F38" s="73">
        <f t="shared" si="1"/>
        <v>366</v>
      </c>
      <c r="G38" s="72">
        <v>229.39</v>
      </c>
      <c r="H38" s="71">
        <f t="shared" si="2"/>
        <v>227.1</v>
      </c>
      <c r="I38" s="82"/>
      <c r="J38" s="82" t="s">
        <v>476</v>
      </c>
      <c r="K38" s="85"/>
      <c r="L38" s="107"/>
    </row>
    <row r="39" customFormat="1" customHeight="1" spans="1:12">
      <c r="A39" s="70">
        <f t="shared" si="0"/>
        <v>36</v>
      </c>
      <c r="B39" s="72" t="s">
        <v>513</v>
      </c>
      <c r="C39" s="183" t="s">
        <v>38</v>
      </c>
      <c r="D39" s="73"/>
      <c r="E39" s="73">
        <v>2443.592</v>
      </c>
      <c r="F39" s="73">
        <f t="shared" si="1"/>
        <v>2443</v>
      </c>
      <c r="G39" s="72">
        <v>377.98</v>
      </c>
      <c r="H39" s="71">
        <f t="shared" si="2"/>
        <v>374.2</v>
      </c>
      <c r="I39" s="82"/>
      <c r="J39" s="82" t="s">
        <v>476</v>
      </c>
      <c r="K39" s="85"/>
      <c r="L39" s="107"/>
    </row>
    <row r="40" customFormat="1" customHeight="1" spans="1:12">
      <c r="A40" s="70">
        <f t="shared" si="0"/>
        <v>37</v>
      </c>
      <c r="B40" s="72" t="s">
        <v>514</v>
      </c>
      <c r="C40" s="183" t="s">
        <v>38</v>
      </c>
      <c r="D40" s="73"/>
      <c r="E40" s="73">
        <f>1661.247+8.383</f>
        <v>1669.63</v>
      </c>
      <c r="F40" s="73">
        <f t="shared" si="1"/>
        <v>1669</v>
      </c>
      <c r="G40" s="72">
        <v>50.68</v>
      </c>
      <c r="H40" s="71">
        <f t="shared" si="2"/>
        <v>50.17</v>
      </c>
      <c r="I40" s="82"/>
      <c r="J40" s="82" t="s">
        <v>476</v>
      </c>
      <c r="K40" s="85"/>
      <c r="L40" s="107"/>
    </row>
    <row r="41" customFormat="1" customHeight="1" spans="1:12">
      <c r="A41" s="70">
        <f t="shared" si="0"/>
        <v>38</v>
      </c>
      <c r="B41" s="72" t="s">
        <v>515</v>
      </c>
      <c r="C41" s="183" t="s">
        <v>38</v>
      </c>
      <c r="D41" s="73"/>
      <c r="E41" s="73">
        <f>55.954+812.9187</f>
        <v>868.8727</v>
      </c>
      <c r="F41" s="73">
        <f t="shared" si="1"/>
        <v>868</v>
      </c>
      <c r="G41" s="72">
        <v>74.58</v>
      </c>
      <c r="H41" s="71">
        <f t="shared" si="2"/>
        <v>73.83</v>
      </c>
      <c r="I41" s="82"/>
      <c r="J41" s="82" t="s">
        <v>476</v>
      </c>
      <c r="K41" s="85"/>
      <c r="L41" s="107"/>
    </row>
    <row r="42" customFormat="1" customHeight="1" spans="1:12">
      <c r="A42" s="70">
        <f t="shared" si="0"/>
        <v>39</v>
      </c>
      <c r="B42" s="72" t="s">
        <v>516</v>
      </c>
      <c r="C42" s="183" t="s">
        <v>38</v>
      </c>
      <c r="D42" s="73"/>
      <c r="E42" s="73">
        <f>55.954+812.9187</f>
        <v>868.8727</v>
      </c>
      <c r="F42" s="73">
        <f t="shared" si="1"/>
        <v>868</v>
      </c>
      <c r="G42" s="72">
        <v>76.58</v>
      </c>
      <c r="H42" s="71">
        <f t="shared" si="2"/>
        <v>75.81</v>
      </c>
      <c r="I42" s="82"/>
      <c r="J42" s="82" t="s">
        <v>476</v>
      </c>
      <c r="K42" s="85"/>
      <c r="L42" s="107"/>
    </row>
    <row r="43" customFormat="1" customHeight="1" spans="1:12">
      <c r="A43" s="70">
        <f t="shared" si="0"/>
        <v>40</v>
      </c>
      <c r="B43" s="72" t="s">
        <v>517</v>
      </c>
      <c r="C43" s="183" t="s">
        <v>38</v>
      </c>
      <c r="D43" s="73"/>
      <c r="E43" s="73">
        <v>3747.3929</v>
      </c>
      <c r="F43" s="73">
        <f t="shared" si="1"/>
        <v>3747</v>
      </c>
      <c r="G43" s="72">
        <v>21.02</v>
      </c>
      <c r="H43" s="71">
        <f t="shared" si="2"/>
        <v>20.81</v>
      </c>
      <c r="I43" s="82"/>
      <c r="J43" s="82" t="s">
        <v>476</v>
      </c>
      <c r="K43" s="85"/>
      <c r="L43" s="107"/>
    </row>
    <row r="44" customFormat="1" customHeight="1" spans="1:12">
      <c r="A44" s="70">
        <f t="shared" si="0"/>
        <v>41</v>
      </c>
      <c r="B44" s="72" t="s">
        <v>518</v>
      </c>
      <c r="C44" s="183" t="s">
        <v>38</v>
      </c>
      <c r="D44" s="73"/>
      <c r="E44" s="73">
        <f>1478.4178+8.888</f>
        <v>1487.3058</v>
      </c>
      <c r="F44" s="73">
        <f t="shared" si="1"/>
        <v>1487</v>
      </c>
      <c r="G44" s="72">
        <v>32.66</v>
      </c>
      <c r="H44" s="71">
        <f t="shared" si="2"/>
        <v>32.33</v>
      </c>
      <c r="I44" s="82"/>
      <c r="J44" s="82" t="s">
        <v>476</v>
      </c>
      <c r="K44" s="85"/>
      <c r="L44" s="107"/>
    </row>
    <row r="45" customFormat="1" customHeight="1" spans="1:12">
      <c r="A45" s="70">
        <f t="shared" si="0"/>
        <v>42</v>
      </c>
      <c r="B45" s="72" t="s">
        <v>519</v>
      </c>
      <c r="C45" s="183" t="s">
        <v>38</v>
      </c>
      <c r="D45" s="73"/>
      <c r="E45" s="73">
        <v>478.336</v>
      </c>
      <c r="F45" s="73">
        <f t="shared" si="1"/>
        <v>478</v>
      </c>
      <c r="G45" s="72">
        <v>194.36</v>
      </c>
      <c r="H45" s="71">
        <f t="shared" si="2"/>
        <v>192.42</v>
      </c>
      <c r="I45" s="82"/>
      <c r="J45" s="82" t="s">
        <v>476</v>
      </c>
      <c r="K45" s="85"/>
      <c r="L45" s="107"/>
    </row>
    <row r="46" customFormat="1" customHeight="1" spans="1:12">
      <c r="A46" s="70"/>
      <c r="B46" s="72" t="s">
        <v>520</v>
      </c>
      <c r="C46" s="183" t="s">
        <v>38</v>
      </c>
      <c r="D46" s="73"/>
      <c r="E46" s="73">
        <v>2585.136</v>
      </c>
      <c r="F46" s="73">
        <v>2500</v>
      </c>
      <c r="G46" s="68">
        <v>634.92</v>
      </c>
      <c r="H46" s="71">
        <f t="shared" si="2"/>
        <v>628.57</v>
      </c>
      <c r="I46" s="82"/>
      <c r="J46" s="82" t="s">
        <v>476</v>
      </c>
      <c r="K46" s="85"/>
      <c r="L46" s="107"/>
    </row>
    <row r="47" customFormat="1" customHeight="1" spans="1:12">
      <c r="A47" s="70">
        <f>ROW()-3</f>
        <v>44</v>
      </c>
      <c r="B47" s="183" t="s">
        <v>521</v>
      </c>
      <c r="C47" s="183" t="s">
        <v>38</v>
      </c>
      <c r="D47" s="73"/>
      <c r="E47" s="73">
        <v>14495.88</v>
      </c>
      <c r="F47" s="73">
        <f>ROUNDDOWN(E47,0)</f>
        <v>14495</v>
      </c>
      <c r="G47" s="72">
        <v>13.22</v>
      </c>
      <c r="H47" s="71">
        <f t="shared" si="2"/>
        <v>13.09</v>
      </c>
      <c r="I47" s="82"/>
      <c r="J47" s="82" t="s">
        <v>476</v>
      </c>
      <c r="K47" s="85"/>
      <c r="L47" s="107"/>
    </row>
    <row r="48" customFormat="1" customHeight="1" spans="1:12">
      <c r="A48" s="70">
        <f>ROW()-3</f>
        <v>45</v>
      </c>
      <c r="B48" s="183" t="s">
        <v>522</v>
      </c>
      <c r="C48" s="183" t="s">
        <v>38</v>
      </c>
      <c r="D48" s="73"/>
      <c r="E48" s="184">
        <v>278057.808</v>
      </c>
      <c r="F48" s="73">
        <f>ROUNDDOWN(E48,0)</f>
        <v>278057</v>
      </c>
      <c r="G48" s="73">
        <v>2.67</v>
      </c>
      <c r="H48" s="71">
        <f t="shared" si="2"/>
        <v>2.64</v>
      </c>
      <c r="I48" s="82"/>
      <c r="J48" s="82" t="s">
        <v>476</v>
      </c>
      <c r="K48" s="85"/>
      <c r="L48" s="107"/>
    </row>
    <row r="49" customFormat="1" customHeight="1" spans="1:12">
      <c r="A49" s="70">
        <f t="shared" ref="A49:A80" si="3">ROW()-3</f>
        <v>46</v>
      </c>
      <c r="B49" s="183" t="s">
        <v>523</v>
      </c>
      <c r="C49" s="183" t="s">
        <v>38</v>
      </c>
      <c r="D49" s="73"/>
      <c r="E49" s="184">
        <f>258.672+203947.799</f>
        <v>204206.471</v>
      </c>
      <c r="F49" s="73">
        <f t="shared" ref="F49:F62" si="4">ROUNDDOWN(E49,0)</f>
        <v>204206</v>
      </c>
      <c r="G49" s="73">
        <v>4.23</v>
      </c>
      <c r="H49" s="71">
        <f t="shared" si="2"/>
        <v>4.19</v>
      </c>
      <c r="I49" s="82"/>
      <c r="J49" s="82" t="s">
        <v>476</v>
      </c>
      <c r="K49" s="85"/>
      <c r="L49" s="107"/>
    </row>
    <row r="50" customFormat="1" customHeight="1" spans="1:12">
      <c r="A50" s="70">
        <f t="shared" si="3"/>
        <v>47</v>
      </c>
      <c r="B50" s="183" t="s">
        <v>524</v>
      </c>
      <c r="C50" s="183" t="s">
        <v>38</v>
      </c>
      <c r="D50" s="73"/>
      <c r="E50" s="73">
        <v>88.62</v>
      </c>
      <c r="F50" s="73">
        <f t="shared" si="4"/>
        <v>88</v>
      </c>
      <c r="G50" s="72">
        <v>6.31</v>
      </c>
      <c r="H50" s="71">
        <f t="shared" si="2"/>
        <v>6.25</v>
      </c>
      <c r="I50" s="82"/>
      <c r="J50" s="82" t="s">
        <v>476</v>
      </c>
      <c r="K50" s="85"/>
      <c r="L50" s="107"/>
    </row>
    <row r="51" customFormat="1" customHeight="1" spans="1:12">
      <c r="A51" s="70">
        <f t="shared" si="3"/>
        <v>48</v>
      </c>
      <c r="B51" s="183" t="s">
        <v>525</v>
      </c>
      <c r="C51" s="183" t="s">
        <v>38</v>
      </c>
      <c r="D51" s="73"/>
      <c r="E51" s="73">
        <v>320.584</v>
      </c>
      <c r="F51" s="73">
        <f t="shared" si="4"/>
        <v>320</v>
      </c>
      <c r="G51" s="72">
        <v>4.23</v>
      </c>
      <c r="H51" s="71">
        <f t="shared" si="2"/>
        <v>4.19</v>
      </c>
      <c r="I51" s="82"/>
      <c r="J51" s="82" t="s">
        <v>476</v>
      </c>
      <c r="K51" s="85"/>
      <c r="L51" s="107"/>
    </row>
    <row r="52" customFormat="1" customHeight="1" spans="1:12">
      <c r="A52" s="70">
        <f t="shared" si="3"/>
        <v>49</v>
      </c>
      <c r="B52" s="183" t="s">
        <v>526</v>
      </c>
      <c r="C52" s="183" t="s">
        <v>38</v>
      </c>
      <c r="D52" s="73"/>
      <c r="E52" s="184">
        <v>34589.334</v>
      </c>
      <c r="F52" s="73">
        <f t="shared" si="4"/>
        <v>34589</v>
      </c>
      <c r="G52" s="73">
        <v>3.08</v>
      </c>
      <c r="H52" s="71">
        <f t="shared" si="2"/>
        <v>3.05</v>
      </c>
      <c r="I52" s="82"/>
      <c r="J52" s="82" t="s">
        <v>476</v>
      </c>
      <c r="K52" s="85"/>
      <c r="L52" s="107"/>
    </row>
    <row r="53" customFormat="1" customHeight="1" spans="1:12">
      <c r="A53" s="70">
        <f t="shared" si="3"/>
        <v>50</v>
      </c>
      <c r="B53" s="183" t="s">
        <v>527</v>
      </c>
      <c r="C53" s="183" t="s">
        <v>38</v>
      </c>
      <c r="D53" s="73"/>
      <c r="E53" s="184">
        <f t="shared" ref="E53:E55" si="5">1005.618+7811.43</f>
        <v>8817.048</v>
      </c>
      <c r="F53" s="73">
        <f t="shared" si="4"/>
        <v>8817</v>
      </c>
      <c r="G53" s="73">
        <v>4.23</v>
      </c>
      <c r="H53" s="71">
        <f t="shared" si="2"/>
        <v>4.19</v>
      </c>
      <c r="I53" s="82"/>
      <c r="J53" s="82" t="s">
        <v>476</v>
      </c>
      <c r="K53" s="85"/>
      <c r="L53" s="107"/>
    </row>
    <row r="54" customFormat="1" customHeight="1" spans="1:12">
      <c r="A54" s="70">
        <f t="shared" si="3"/>
        <v>51</v>
      </c>
      <c r="B54" s="183" t="s">
        <v>528</v>
      </c>
      <c r="C54" s="183" t="s">
        <v>38</v>
      </c>
      <c r="D54" s="73"/>
      <c r="E54" s="73">
        <v>6712.0515</v>
      </c>
      <c r="F54" s="73">
        <f t="shared" si="4"/>
        <v>6712</v>
      </c>
      <c r="G54" s="73">
        <f>ROUND(G53/H53*H54,2)</f>
        <v>13.07</v>
      </c>
      <c r="H54" s="70">
        <v>12.95</v>
      </c>
      <c r="I54" s="82"/>
      <c r="J54" s="82" t="s">
        <v>476</v>
      </c>
      <c r="K54" s="85"/>
      <c r="L54" s="107"/>
    </row>
    <row r="55" customFormat="1" customHeight="1" spans="1:12">
      <c r="A55" s="70">
        <f t="shared" si="3"/>
        <v>52</v>
      </c>
      <c r="B55" s="183" t="s">
        <v>529</v>
      </c>
      <c r="C55" s="183" t="s">
        <v>38</v>
      </c>
      <c r="D55" s="73"/>
      <c r="E55" s="73">
        <v>13424.103</v>
      </c>
      <c r="F55" s="73">
        <f t="shared" si="4"/>
        <v>13424</v>
      </c>
      <c r="G55" s="73">
        <f>ROUND(G54/H54*H55,2)</f>
        <v>20.24</v>
      </c>
      <c r="H55" s="70">
        <v>20.05</v>
      </c>
      <c r="I55" s="82"/>
      <c r="J55" s="82" t="s">
        <v>476</v>
      </c>
      <c r="K55" s="85"/>
      <c r="L55" s="107"/>
    </row>
    <row r="56" customFormat="1" customHeight="1" spans="1:12">
      <c r="A56" s="70">
        <f t="shared" si="3"/>
        <v>53</v>
      </c>
      <c r="B56" s="183" t="s">
        <v>530</v>
      </c>
      <c r="C56" s="183" t="s">
        <v>38</v>
      </c>
      <c r="D56" s="73"/>
      <c r="E56" s="73">
        <v>17252.1405</v>
      </c>
      <c r="F56" s="73">
        <f t="shared" si="4"/>
        <v>17252</v>
      </c>
      <c r="G56" s="72">
        <v>13.56</v>
      </c>
      <c r="H56" s="71">
        <f t="shared" ref="H56:H70" si="6">ROUND(G56*0.99,2)</f>
        <v>13.42</v>
      </c>
      <c r="I56" s="82"/>
      <c r="J56" s="82" t="s">
        <v>476</v>
      </c>
      <c r="K56" s="85"/>
      <c r="L56" s="107"/>
    </row>
    <row r="57" customFormat="1" customHeight="1" spans="1:12">
      <c r="A57" s="70">
        <f t="shared" si="3"/>
        <v>54</v>
      </c>
      <c r="B57" s="183" t="s">
        <v>531</v>
      </c>
      <c r="C57" s="183" t="s">
        <v>38</v>
      </c>
      <c r="D57" s="73"/>
      <c r="E57" s="184">
        <v>57360.442</v>
      </c>
      <c r="F57" s="73">
        <f t="shared" si="4"/>
        <v>57360</v>
      </c>
      <c r="G57" s="73">
        <v>2.85</v>
      </c>
      <c r="H57" s="71">
        <f t="shared" si="6"/>
        <v>2.82</v>
      </c>
      <c r="I57" s="82"/>
      <c r="J57" s="82" t="s">
        <v>476</v>
      </c>
      <c r="K57" s="85"/>
      <c r="L57" s="107"/>
    </row>
    <row r="58" customFormat="1" customHeight="1" spans="1:12">
      <c r="A58" s="70">
        <f t="shared" si="3"/>
        <v>55</v>
      </c>
      <c r="B58" s="72" t="s">
        <v>532</v>
      </c>
      <c r="C58" s="183" t="s">
        <v>38</v>
      </c>
      <c r="D58" s="73"/>
      <c r="E58" s="73">
        <v>13424.103</v>
      </c>
      <c r="F58" s="73">
        <f t="shared" si="4"/>
        <v>13424</v>
      </c>
      <c r="G58" s="72">
        <v>21.47</v>
      </c>
      <c r="H58" s="71">
        <f t="shared" si="6"/>
        <v>21.26</v>
      </c>
      <c r="I58" s="82"/>
      <c r="J58" s="82" t="s">
        <v>476</v>
      </c>
      <c r="K58" s="85"/>
      <c r="L58" s="107"/>
    </row>
    <row r="59" customFormat="1" customHeight="1" spans="1:12">
      <c r="A59" s="70">
        <f t="shared" si="3"/>
        <v>56</v>
      </c>
      <c r="B59" s="183" t="s">
        <v>533</v>
      </c>
      <c r="C59" s="183" t="s">
        <v>38</v>
      </c>
      <c r="D59" s="73"/>
      <c r="E59" s="184">
        <f>15337.026+53670.1+514.488+2092.23</f>
        <v>71613.844</v>
      </c>
      <c r="F59" s="73">
        <f t="shared" si="4"/>
        <v>71613</v>
      </c>
      <c r="G59" s="72">
        <v>4.23</v>
      </c>
      <c r="H59" s="71">
        <f t="shared" si="6"/>
        <v>4.19</v>
      </c>
      <c r="I59" s="82"/>
      <c r="J59" s="82" t="s">
        <v>476</v>
      </c>
      <c r="K59" s="85"/>
      <c r="L59" s="107"/>
    </row>
    <row r="60" customFormat="1" customHeight="1" spans="1:12">
      <c r="A60" s="70">
        <f t="shared" si="3"/>
        <v>57</v>
      </c>
      <c r="B60" s="183" t="s">
        <v>534</v>
      </c>
      <c r="C60" s="183" t="s">
        <v>38</v>
      </c>
      <c r="D60" s="73"/>
      <c r="E60" s="73">
        <f>1423.989+3466.428+51.204</f>
        <v>4941.621</v>
      </c>
      <c r="F60" s="73">
        <f t="shared" si="4"/>
        <v>4941</v>
      </c>
      <c r="G60" s="72">
        <v>6.31</v>
      </c>
      <c r="H60" s="71">
        <f t="shared" si="6"/>
        <v>6.25</v>
      </c>
      <c r="I60" s="82"/>
      <c r="J60" s="82" t="s">
        <v>476</v>
      </c>
      <c r="K60" s="85"/>
      <c r="L60" s="107"/>
    </row>
    <row r="61" customFormat="1" customHeight="1" spans="1:12">
      <c r="A61" s="70">
        <f t="shared" si="3"/>
        <v>58</v>
      </c>
      <c r="B61" s="183" t="s">
        <v>535</v>
      </c>
      <c r="C61" s="183" t="s">
        <v>38</v>
      </c>
      <c r="D61" s="73"/>
      <c r="E61" s="184">
        <v>1117.696</v>
      </c>
      <c r="F61" s="73">
        <f t="shared" si="4"/>
        <v>1117</v>
      </c>
      <c r="G61" s="73">
        <v>3.08</v>
      </c>
      <c r="H61" s="71">
        <f t="shared" si="6"/>
        <v>3.05</v>
      </c>
      <c r="I61" s="82"/>
      <c r="J61" s="82" t="s">
        <v>476</v>
      </c>
      <c r="K61" s="85"/>
      <c r="L61" s="107"/>
    </row>
    <row r="62" customFormat="1" customHeight="1" spans="1:12">
      <c r="A62" s="70">
        <f t="shared" si="3"/>
        <v>59</v>
      </c>
      <c r="B62" s="183" t="s">
        <v>536</v>
      </c>
      <c r="C62" s="183" t="s">
        <v>38</v>
      </c>
      <c r="D62" s="73"/>
      <c r="E62" s="184">
        <f>33.33+729.3+449.715</f>
        <v>1212.345</v>
      </c>
      <c r="F62" s="73">
        <f t="shared" si="4"/>
        <v>1212</v>
      </c>
      <c r="G62" s="72">
        <v>4.23</v>
      </c>
      <c r="H62" s="71">
        <f t="shared" si="6"/>
        <v>4.19</v>
      </c>
      <c r="I62" s="82"/>
      <c r="J62" s="82" t="s">
        <v>476</v>
      </c>
      <c r="K62" s="85"/>
      <c r="L62" s="107"/>
    </row>
    <row r="63" customFormat="1" customHeight="1" spans="1:12">
      <c r="A63" s="70">
        <f t="shared" si="3"/>
        <v>60</v>
      </c>
      <c r="B63" s="72" t="s">
        <v>537</v>
      </c>
      <c r="C63" s="183" t="s">
        <v>38</v>
      </c>
      <c r="D63" s="73"/>
      <c r="E63" s="73">
        <v>125.745</v>
      </c>
      <c r="F63" s="73">
        <f t="shared" ref="F63:F84" si="7">ROUNDDOWN(E63,0)</f>
        <v>125</v>
      </c>
      <c r="G63" s="72">
        <v>96.73</v>
      </c>
      <c r="H63" s="71">
        <f t="shared" si="6"/>
        <v>95.76</v>
      </c>
      <c r="I63" s="82"/>
      <c r="J63" s="82" t="s">
        <v>476</v>
      </c>
      <c r="K63" s="85"/>
      <c r="L63" s="107"/>
    </row>
    <row r="64" customFormat="1" customHeight="1" spans="1:12">
      <c r="A64" s="70">
        <f t="shared" si="3"/>
        <v>61</v>
      </c>
      <c r="B64" s="72" t="s">
        <v>538</v>
      </c>
      <c r="C64" s="183" t="s">
        <v>38</v>
      </c>
      <c r="D64" s="73"/>
      <c r="E64" s="73">
        <v>3059.6334</v>
      </c>
      <c r="F64" s="73">
        <f t="shared" si="7"/>
        <v>3059</v>
      </c>
      <c r="G64" s="72">
        <v>255.72</v>
      </c>
      <c r="H64" s="71">
        <f t="shared" si="6"/>
        <v>253.16</v>
      </c>
      <c r="I64" s="82"/>
      <c r="J64" s="82" t="s">
        <v>476</v>
      </c>
      <c r="K64" s="85"/>
      <c r="L64" s="107"/>
    </row>
    <row r="65" customFormat="1" customHeight="1" spans="1:12">
      <c r="A65" s="70">
        <f t="shared" si="3"/>
        <v>62</v>
      </c>
      <c r="B65" s="72" t="s">
        <v>539</v>
      </c>
      <c r="C65" s="183" t="s">
        <v>38</v>
      </c>
      <c r="D65" s="73"/>
      <c r="E65" s="73">
        <v>1723.5145</v>
      </c>
      <c r="F65" s="73">
        <f t="shared" si="7"/>
        <v>1723</v>
      </c>
      <c r="G65" s="72">
        <v>255.72</v>
      </c>
      <c r="H65" s="71">
        <f t="shared" si="6"/>
        <v>253.16</v>
      </c>
      <c r="I65" s="185"/>
      <c r="J65" s="82" t="s">
        <v>476</v>
      </c>
      <c r="K65" s="85"/>
      <c r="L65" s="107"/>
    </row>
    <row r="66" customFormat="1" customHeight="1" spans="1:12">
      <c r="A66" s="70">
        <f t="shared" si="3"/>
        <v>63</v>
      </c>
      <c r="B66" s="72" t="s">
        <v>540</v>
      </c>
      <c r="C66" s="183" t="s">
        <v>38</v>
      </c>
      <c r="D66" s="73"/>
      <c r="E66" s="73">
        <v>54.4188</v>
      </c>
      <c r="F66" s="73">
        <f t="shared" si="7"/>
        <v>54</v>
      </c>
      <c r="G66" s="72">
        <v>356.63</v>
      </c>
      <c r="H66" s="71">
        <f t="shared" si="6"/>
        <v>353.06</v>
      </c>
      <c r="I66" s="185"/>
      <c r="J66" s="82" t="s">
        <v>476</v>
      </c>
      <c r="K66" s="85"/>
      <c r="L66" s="107"/>
    </row>
    <row r="67" customFormat="1" customHeight="1" spans="1:12">
      <c r="A67" s="70">
        <f t="shared" si="3"/>
        <v>64</v>
      </c>
      <c r="B67" s="72" t="s">
        <v>541</v>
      </c>
      <c r="C67" s="183" t="s">
        <v>38</v>
      </c>
      <c r="D67" s="73"/>
      <c r="E67" s="73">
        <v>2602.7801</v>
      </c>
      <c r="F67" s="73">
        <f t="shared" si="7"/>
        <v>2602</v>
      </c>
      <c r="G67" s="72">
        <v>638.68</v>
      </c>
      <c r="H67" s="71">
        <f t="shared" si="6"/>
        <v>632.29</v>
      </c>
      <c r="I67" s="185"/>
      <c r="J67" s="82" t="s">
        <v>476</v>
      </c>
      <c r="K67" s="85"/>
      <c r="L67" s="107"/>
    </row>
    <row r="68" customFormat="1" customHeight="1" spans="1:12">
      <c r="A68" s="70">
        <f t="shared" si="3"/>
        <v>65</v>
      </c>
      <c r="B68" s="72" t="s">
        <v>542</v>
      </c>
      <c r="C68" s="183" t="s">
        <v>38</v>
      </c>
      <c r="D68" s="73"/>
      <c r="E68" s="73">
        <v>949.3293</v>
      </c>
      <c r="F68" s="73">
        <f t="shared" si="7"/>
        <v>949</v>
      </c>
      <c r="G68" s="72">
        <v>96.73</v>
      </c>
      <c r="H68" s="71">
        <f t="shared" si="6"/>
        <v>95.76</v>
      </c>
      <c r="I68" s="185"/>
      <c r="J68" s="82" t="s">
        <v>476</v>
      </c>
      <c r="K68" s="85"/>
      <c r="L68" s="107"/>
    </row>
    <row r="69" customFormat="1" customHeight="1" spans="1:12">
      <c r="A69" s="70">
        <f t="shared" si="3"/>
        <v>66</v>
      </c>
      <c r="B69" s="72" t="s">
        <v>543</v>
      </c>
      <c r="C69" s="183" t="s">
        <v>38</v>
      </c>
      <c r="D69" s="73"/>
      <c r="E69" s="73">
        <v>3324.4554</v>
      </c>
      <c r="F69" s="73">
        <f t="shared" si="7"/>
        <v>3324</v>
      </c>
      <c r="G69" s="72">
        <v>124.3</v>
      </c>
      <c r="H69" s="71">
        <f t="shared" si="6"/>
        <v>123.06</v>
      </c>
      <c r="I69" s="185"/>
      <c r="J69" s="82" t="s">
        <v>476</v>
      </c>
      <c r="K69" s="85"/>
      <c r="L69" s="107"/>
    </row>
    <row r="70" customFormat="1" customHeight="1" spans="1:12">
      <c r="A70" s="70">
        <f t="shared" si="3"/>
        <v>67</v>
      </c>
      <c r="B70" s="72" t="s">
        <v>544</v>
      </c>
      <c r="C70" s="183" t="s">
        <v>38</v>
      </c>
      <c r="D70" s="73"/>
      <c r="E70" s="73">
        <v>4331.6779</v>
      </c>
      <c r="F70" s="73">
        <f t="shared" si="7"/>
        <v>4331</v>
      </c>
      <c r="G70" s="72">
        <v>59.89</v>
      </c>
      <c r="H70" s="71">
        <f t="shared" si="6"/>
        <v>59.29</v>
      </c>
      <c r="I70" s="185"/>
      <c r="J70" s="82" t="s">
        <v>476</v>
      </c>
      <c r="K70" s="85"/>
      <c r="L70" s="186"/>
    </row>
    <row r="71" customFormat="1" customHeight="1" spans="1:12">
      <c r="A71" s="70">
        <f t="shared" si="3"/>
        <v>68</v>
      </c>
      <c r="B71" s="72" t="s">
        <v>545</v>
      </c>
      <c r="C71" s="183" t="s">
        <v>546</v>
      </c>
      <c r="D71" s="73" t="s">
        <v>547</v>
      </c>
      <c r="E71" s="73">
        <v>89.76</v>
      </c>
      <c r="F71" s="73">
        <f t="shared" si="7"/>
        <v>89</v>
      </c>
      <c r="G71" s="72">
        <v>11.3</v>
      </c>
      <c r="H71" s="72">
        <v>6.4</v>
      </c>
      <c r="I71" s="185"/>
      <c r="J71" s="82" t="s">
        <v>476</v>
      </c>
      <c r="K71" s="85"/>
      <c r="L71" s="82"/>
    </row>
    <row r="72" customFormat="1" customHeight="1" spans="1:12">
      <c r="A72" s="70">
        <f t="shared" si="3"/>
        <v>69</v>
      </c>
      <c r="B72" s="72" t="s">
        <v>548</v>
      </c>
      <c r="C72" s="183" t="s">
        <v>546</v>
      </c>
      <c r="D72" s="73" t="s">
        <v>547</v>
      </c>
      <c r="E72" s="73">
        <v>16.32</v>
      </c>
      <c r="F72" s="73">
        <f t="shared" si="7"/>
        <v>16</v>
      </c>
      <c r="G72" s="72">
        <v>113</v>
      </c>
      <c r="H72" s="72">
        <v>10.5</v>
      </c>
      <c r="I72" s="185"/>
      <c r="J72" s="82" t="s">
        <v>476</v>
      </c>
      <c r="K72" s="85"/>
      <c r="L72" s="82"/>
    </row>
    <row r="73" customFormat="1" customHeight="1" spans="1:12">
      <c r="A73" s="70">
        <f t="shared" si="3"/>
        <v>70</v>
      </c>
      <c r="B73" s="72" t="s">
        <v>549</v>
      </c>
      <c r="C73" s="183" t="s">
        <v>546</v>
      </c>
      <c r="D73" s="73" t="s">
        <v>547</v>
      </c>
      <c r="E73" s="73">
        <v>63.5754</v>
      </c>
      <c r="F73" s="73">
        <f t="shared" si="7"/>
        <v>63</v>
      </c>
      <c r="G73" s="72">
        <v>158.2</v>
      </c>
      <c r="H73" s="72">
        <v>13</v>
      </c>
      <c r="I73" s="185"/>
      <c r="J73" s="82" t="s">
        <v>476</v>
      </c>
      <c r="K73" s="85"/>
      <c r="L73" s="82"/>
    </row>
    <row r="74" customFormat="1" customHeight="1" spans="1:12">
      <c r="A74" s="70">
        <f t="shared" si="3"/>
        <v>71</v>
      </c>
      <c r="B74" s="72" t="s">
        <v>550</v>
      </c>
      <c r="C74" s="183" t="s">
        <v>546</v>
      </c>
      <c r="D74" s="73" t="s">
        <v>547</v>
      </c>
      <c r="E74" s="73">
        <f>300.8589+120.36</f>
        <v>421.2189</v>
      </c>
      <c r="F74" s="73">
        <f t="shared" si="7"/>
        <v>421</v>
      </c>
      <c r="G74" s="72">
        <v>16.95</v>
      </c>
      <c r="H74" s="72">
        <v>6.4</v>
      </c>
      <c r="I74" s="185"/>
      <c r="J74" s="82" t="s">
        <v>476</v>
      </c>
      <c r="K74" s="85"/>
      <c r="L74" s="82"/>
    </row>
    <row r="75" customFormat="1" customHeight="1" spans="1:12">
      <c r="A75" s="70">
        <f t="shared" si="3"/>
        <v>72</v>
      </c>
      <c r="B75" s="72" t="s">
        <v>551</v>
      </c>
      <c r="C75" s="183" t="s">
        <v>546</v>
      </c>
      <c r="D75" s="73" t="s">
        <v>547</v>
      </c>
      <c r="E75" s="73">
        <v>4.08</v>
      </c>
      <c r="F75" s="73">
        <f t="shared" si="7"/>
        <v>4</v>
      </c>
      <c r="G75" s="72">
        <v>158.2</v>
      </c>
      <c r="H75" s="72">
        <v>13</v>
      </c>
      <c r="I75" s="185"/>
      <c r="J75" s="82" t="s">
        <v>476</v>
      </c>
      <c r="K75" s="85"/>
      <c r="L75" s="82"/>
    </row>
    <row r="76" customFormat="1" customHeight="1" spans="1:12">
      <c r="A76" s="70">
        <f t="shared" si="3"/>
        <v>73</v>
      </c>
      <c r="B76" s="72" t="s">
        <v>552</v>
      </c>
      <c r="C76" s="183" t="s">
        <v>546</v>
      </c>
      <c r="D76" s="73" t="s">
        <v>547</v>
      </c>
      <c r="E76" s="73">
        <f>371.28+203.3926</f>
        <v>574.6726</v>
      </c>
      <c r="F76" s="73">
        <f t="shared" si="7"/>
        <v>574</v>
      </c>
      <c r="G76" s="72">
        <v>24.86</v>
      </c>
      <c r="H76" s="72">
        <v>8</v>
      </c>
      <c r="I76" s="185"/>
      <c r="J76" s="82" t="s">
        <v>476</v>
      </c>
      <c r="K76" s="85"/>
      <c r="L76" s="82"/>
    </row>
    <row r="77" customFormat="1" customHeight="1" spans="1:12">
      <c r="A77" s="70">
        <f t="shared" si="3"/>
        <v>74</v>
      </c>
      <c r="B77" s="72" t="s">
        <v>553</v>
      </c>
      <c r="C77" s="183" t="s">
        <v>546</v>
      </c>
      <c r="D77" s="73" t="s">
        <v>547</v>
      </c>
      <c r="E77" s="73">
        <f>18.36+16.32</f>
        <v>34.68</v>
      </c>
      <c r="F77" s="73">
        <f t="shared" si="7"/>
        <v>34</v>
      </c>
      <c r="G77" s="72">
        <v>33.9</v>
      </c>
      <c r="H77" s="72">
        <v>8</v>
      </c>
      <c r="I77" s="185"/>
      <c r="J77" s="82" t="s">
        <v>476</v>
      </c>
      <c r="K77" s="85"/>
      <c r="L77" s="82"/>
    </row>
    <row r="78" customFormat="1" customHeight="1" spans="1:12">
      <c r="A78" s="70">
        <f t="shared" si="3"/>
        <v>75</v>
      </c>
      <c r="B78" s="72" t="s">
        <v>554</v>
      </c>
      <c r="C78" s="183" t="s">
        <v>546</v>
      </c>
      <c r="D78" s="73" t="s">
        <v>547</v>
      </c>
      <c r="E78" s="73">
        <f>87.3126+359.13</f>
        <v>446.4426</v>
      </c>
      <c r="F78" s="73">
        <f t="shared" si="7"/>
        <v>446</v>
      </c>
      <c r="G78" s="72">
        <v>62.15</v>
      </c>
      <c r="H78" s="72">
        <v>8</v>
      </c>
      <c r="I78" s="185"/>
      <c r="J78" s="82" t="s">
        <v>476</v>
      </c>
      <c r="K78" s="85"/>
      <c r="L78" s="82"/>
    </row>
    <row r="79" customFormat="1" customHeight="1" spans="1:12">
      <c r="A79" s="70">
        <f t="shared" si="3"/>
        <v>76</v>
      </c>
      <c r="B79" s="72" t="s">
        <v>555</v>
      </c>
      <c r="C79" s="183" t="s">
        <v>546</v>
      </c>
      <c r="D79" s="73" t="s">
        <v>547</v>
      </c>
      <c r="E79" s="73">
        <v>34.68</v>
      </c>
      <c r="F79" s="73">
        <f t="shared" si="7"/>
        <v>34</v>
      </c>
      <c r="G79" s="72">
        <v>79.1</v>
      </c>
      <c r="H79" s="72">
        <v>10.5</v>
      </c>
      <c r="I79" s="185"/>
      <c r="J79" s="82" t="s">
        <v>476</v>
      </c>
      <c r="K79" s="85"/>
      <c r="L79" s="82"/>
    </row>
    <row r="80" customFormat="1" customHeight="1" spans="1:12">
      <c r="A80" s="70">
        <f t="shared" si="3"/>
        <v>77</v>
      </c>
      <c r="B80" s="72" t="s">
        <v>556</v>
      </c>
      <c r="C80" s="183" t="s">
        <v>546</v>
      </c>
      <c r="D80" s="73" t="s">
        <v>547</v>
      </c>
      <c r="E80" s="73">
        <v>1284.18</v>
      </c>
      <c r="F80" s="73">
        <f t="shared" si="7"/>
        <v>1284</v>
      </c>
      <c r="G80" s="72">
        <v>96.05</v>
      </c>
      <c r="H80" s="72">
        <v>10.5</v>
      </c>
      <c r="I80" s="185"/>
      <c r="J80" s="82" t="s">
        <v>476</v>
      </c>
      <c r="K80" s="85"/>
      <c r="L80" s="82"/>
    </row>
    <row r="81" customFormat="1" spans="1:12">
      <c r="A81" s="70">
        <f t="shared" ref="A81:A118" si="8">ROW()-3</f>
        <v>78</v>
      </c>
      <c r="B81" s="72" t="s">
        <v>557</v>
      </c>
      <c r="C81" s="187" t="s">
        <v>38</v>
      </c>
      <c r="D81" s="71"/>
      <c r="E81" s="71">
        <v>983.2624</v>
      </c>
      <c r="F81" s="73">
        <v>980</v>
      </c>
      <c r="G81" s="72">
        <v>14.73</v>
      </c>
      <c r="H81" s="72">
        <v>11.8</v>
      </c>
      <c r="I81" s="185"/>
      <c r="J81" s="82" t="s">
        <v>476</v>
      </c>
      <c r="K81" s="83" t="s">
        <v>204</v>
      </c>
      <c r="L81" s="82"/>
    </row>
    <row r="82" customFormat="1" spans="1:12">
      <c r="A82" s="70">
        <f t="shared" si="8"/>
        <v>79</v>
      </c>
      <c r="B82" s="72" t="s">
        <v>558</v>
      </c>
      <c r="C82" s="187" t="s">
        <v>38</v>
      </c>
      <c r="D82" s="71"/>
      <c r="E82" s="71">
        <v>489.3345</v>
      </c>
      <c r="F82" s="73">
        <v>485</v>
      </c>
      <c r="G82" s="72">
        <v>19.09</v>
      </c>
      <c r="H82" s="68">
        <v>15.8</v>
      </c>
      <c r="I82" s="185"/>
      <c r="J82" s="82" t="s">
        <v>476</v>
      </c>
      <c r="K82" s="85"/>
      <c r="L82" s="82"/>
    </row>
    <row r="83" customFormat="1" spans="1:12">
      <c r="A83" s="70">
        <f t="shared" si="8"/>
        <v>80</v>
      </c>
      <c r="B83" s="72" t="s">
        <v>558</v>
      </c>
      <c r="C83" s="187" t="s">
        <v>38</v>
      </c>
      <c r="D83" s="71" t="s">
        <v>559</v>
      </c>
      <c r="E83" s="71">
        <v>882.2895</v>
      </c>
      <c r="F83" s="73">
        <v>880</v>
      </c>
      <c r="G83" s="72">
        <v>24.09</v>
      </c>
      <c r="H83" s="68">
        <v>24</v>
      </c>
      <c r="I83" s="185"/>
      <c r="J83" s="82" t="s">
        <v>476</v>
      </c>
      <c r="K83" s="85"/>
      <c r="L83" s="82"/>
    </row>
    <row r="84" customFormat="1" spans="1:12">
      <c r="A84" s="70">
        <f t="shared" si="8"/>
        <v>81</v>
      </c>
      <c r="B84" s="72" t="s">
        <v>558</v>
      </c>
      <c r="C84" s="187" t="s">
        <v>38</v>
      </c>
      <c r="D84" s="71" t="s">
        <v>559</v>
      </c>
      <c r="E84" s="71">
        <v>920.6046</v>
      </c>
      <c r="F84" s="73">
        <v>900</v>
      </c>
      <c r="G84" s="72">
        <f>H84*1.1</f>
        <v>26.18</v>
      </c>
      <c r="H84" s="72">
        <v>23.8</v>
      </c>
      <c r="I84" s="185"/>
      <c r="J84" s="82" t="s">
        <v>476</v>
      </c>
      <c r="K84" s="85"/>
      <c r="L84" s="82"/>
    </row>
    <row r="85" customFormat="1" spans="1:12">
      <c r="A85" s="70">
        <f t="shared" ref="A85:A111" si="9">ROW()-3</f>
        <v>82</v>
      </c>
      <c r="B85" s="72" t="s">
        <v>560</v>
      </c>
      <c r="C85" s="187" t="s">
        <v>38</v>
      </c>
      <c r="D85" s="71"/>
      <c r="E85" s="71">
        <v>72.3801</v>
      </c>
      <c r="F85" s="73">
        <v>70</v>
      </c>
      <c r="G85" s="72">
        <v>23</v>
      </c>
      <c r="H85" s="68">
        <v>23</v>
      </c>
      <c r="I85" s="185"/>
      <c r="J85" s="82" t="s">
        <v>476</v>
      </c>
      <c r="K85" s="85"/>
      <c r="L85" s="82"/>
    </row>
    <row r="86" customFormat="1" spans="1:12">
      <c r="A86" s="70">
        <f t="shared" si="9"/>
        <v>83</v>
      </c>
      <c r="B86" s="72" t="s">
        <v>561</v>
      </c>
      <c r="C86" s="187" t="s">
        <v>38</v>
      </c>
      <c r="D86" s="71"/>
      <c r="E86" s="71">
        <v>4081.3958</v>
      </c>
      <c r="F86" s="73">
        <v>4050</v>
      </c>
      <c r="G86" s="72">
        <v>33.32</v>
      </c>
      <c r="H86" s="72">
        <v>27</v>
      </c>
      <c r="I86" s="185"/>
      <c r="J86" s="82" t="s">
        <v>476</v>
      </c>
      <c r="K86" s="85"/>
      <c r="L86" s="82"/>
    </row>
    <row r="87" customFormat="1" spans="1:12">
      <c r="A87" s="70">
        <f t="shared" si="9"/>
        <v>84</v>
      </c>
      <c r="B87" s="72" t="s">
        <v>561</v>
      </c>
      <c r="C87" s="187" t="s">
        <v>38</v>
      </c>
      <c r="D87" s="71" t="s">
        <v>559</v>
      </c>
      <c r="E87" s="71">
        <v>8813.0664</v>
      </c>
      <c r="F87" s="73">
        <v>2330</v>
      </c>
      <c r="G87" s="72">
        <v>38.32</v>
      </c>
      <c r="H87" s="72">
        <v>31.3</v>
      </c>
      <c r="I87" s="185"/>
      <c r="J87" s="82" t="s">
        <v>476</v>
      </c>
      <c r="K87" s="85"/>
      <c r="L87" s="82"/>
    </row>
    <row r="88" customFormat="1" spans="1:12">
      <c r="A88" s="70">
        <f t="shared" si="9"/>
        <v>85</v>
      </c>
      <c r="B88" s="72" t="s">
        <v>562</v>
      </c>
      <c r="C88" s="187" t="s">
        <v>38</v>
      </c>
      <c r="D88" s="71"/>
      <c r="E88" s="71">
        <v>2812.9585</v>
      </c>
      <c r="F88" s="73">
        <v>2750</v>
      </c>
      <c r="G88" s="72">
        <f>H88*1.1</f>
        <v>38.72</v>
      </c>
      <c r="H88" s="72">
        <v>35.2</v>
      </c>
      <c r="I88" s="185"/>
      <c r="J88" s="82" t="s">
        <v>476</v>
      </c>
      <c r="K88" s="85"/>
      <c r="L88" s="82"/>
    </row>
    <row r="89" customFormat="1" spans="1:12">
      <c r="A89" s="70">
        <f t="shared" si="9"/>
        <v>86</v>
      </c>
      <c r="B89" s="72" t="s">
        <v>563</v>
      </c>
      <c r="C89" s="187" t="s">
        <v>38</v>
      </c>
      <c r="D89" s="71"/>
      <c r="E89" s="71">
        <v>112.6605</v>
      </c>
      <c r="F89" s="73">
        <v>110</v>
      </c>
      <c r="G89" s="72">
        <v>51.8</v>
      </c>
      <c r="H89" s="72">
        <v>37.5</v>
      </c>
      <c r="I89" s="185"/>
      <c r="J89" s="82" t="s">
        <v>476</v>
      </c>
      <c r="K89" s="85"/>
      <c r="L89" s="82"/>
    </row>
    <row r="90" customFormat="1" spans="1:12">
      <c r="A90" s="70">
        <f t="shared" si="9"/>
        <v>87</v>
      </c>
      <c r="B90" s="72" t="s">
        <v>562</v>
      </c>
      <c r="C90" s="187" t="s">
        <v>38</v>
      </c>
      <c r="D90" s="71"/>
      <c r="E90" s="71">
        <v>2912.6914</v>
      </c>
      <c r="F90" s="73">
        <v>2910</v>
      </c>
      <c r="G90" s="72">
        <v>43.7</v>
      </c>
      <c r="H90" s="68">
        <v>38.5</v>
      </c>
      <c r="I90" s="185"/>
      <c r="J90" s="82" t="s">
        <v>476</v>
      </c>
      <c r="K90" s="85"/>
      <c r="L90" s="82"/>
    </row>
    <row r="91" customFormat="1" spans="1:12">
      <c r="A91" s="70">
        <f t="shared" si="9"/>
        <v>88</v>
      </c>
      <c r="B91" s="72" t="s">
        <v>562</v>
      </c>
      <c r="C91" s="187" t="s">
        <v>38</v>
      </c>
      <c r="D91" s="71" t="s">
        <v>559</v>
      </c>
      <c r="E91" s="71">
        <v>292.857</v>
      </c>
      <c r="F91" s="73">
        <v>290</v>
      </c>
      <c r="G91" s="72">
        <v>48.7</v>
      </c>
      <c r="H91" s="72">
        <v>39.4</v>
      </c>
      <c r="I91" s="185"/>
      <c r="J91" s="82" t="s">
        <v>476</v>
      </c>
      <c r="K91" s="85"/>
      <c r="L91" s="82"/>
    </row>
    <row r="92" customFormat="1" spans="1:12">
      <c r="A92" s="70">
        <f t="shared" si="9"/>
        <v>89</v>
      </c>
      <c r="B92" s="72" t="s">
        <v>564</v>
      </c>
      <c r="C92" s="187" t="s">
        <v>38</v>
      </c>
      <c r="D92" s="71"/>
      <c r="E92" s="71">
        <v>2825.658</v>
      </c>
      <c r="F92" s="73">
        <v>2820</v>
      </c>
      <c r="G92" s="72">
        <v>64.23</v>
      </c>
      <c r="H92" s="72">
        <v>45.9</v>
      </c>
      <c r="I92" s="185"/>
      <c r="J92" s="82" t="s">
        <v>476</v>
      </c>
      <c r="K92" s="85"/>
      <c r="L92" s="82"/>
    </row>
    <row r="93" customFormat="1" spans="1:12">
      <c r="A93" s="70">
        <f t="shared" si="9"/>
        <v>90</v>
      </c>
      <c r="B93" s="72" t="s">
        <v>564</v>
      </c>
      <c r="C93" s="187" t="s">
        <v>38</v>
      </c>
      <c r="D93" s="71" t="s">
        <v>559</v>
      </c>
      <c r="E93" s="71">
        <v>752.2425</v>
      </c>
      <c r="F93" s="73">
        <v>750</v>
      </c>
      <c r="G93" s="72">
        <v>69.23</v>
      </c>
      <c r="H93" s="72">
        <v>53.9</v>
      </c>
      <c r="I93" s="185"/>
      <c r="J93" s="82" t="s">
        <v>476</v>
      </c>
      <c r="K93" s="85"/>
      <c r="L93" s="82"/>
    </row>
    <row r="94" customFormat="1" spans="1:12">
      <c r="A94" s="70">
        <f t="shared" si="9"/>
        <v>91</v>
      </c>
      <c r="B94" s="72" t="s">
        <v>565</v>
      </c>
      <c r="C94" s="187" t="s">
        <v>38</v>
      </c>
      <c r="D94" s="71"/>
      <c r="E94" s="71">
        <v>848.9838</v>
      </c>
      <c r="F94" s="73">
        <v>840</v>
      </c>
      <c r="G94" s="72">
        <v>92.75</v>
      </c>
      <c r="H94" s="72">
        <v>67.3</v>
      </c>
      <c r="I94" s="185"/>
      <c r="J94" s="82" t="s">
        <v>476</v>
      </c>
      <c r="K94" s="85"/>
      <c r="L94" s="82"/>
    </row>
    <row r="95" customFormat="1" spans="1:12">
      <c r="A95" s="70">
        <f t="shared" si="9"/>
        <v>92</v>
      </c>
      <c r="B95" s="72" t="s">
        <v>565</v>
      </c>
      <c r="C95" s="187" t="s">
        <v>38</v>
      </c>
      <c r="D95" s="71" t="s">
        <v>559</v>
      </c>
      <c r="E95" s="71">
        <v>760.584</v>
      </c>
      <c r="F95" s="73">
        <v>760</v>
      </c>
      <c r="G95" s="72">
        <v>97.75</v>
      </c>
      <c r="H95" s="72">
        <v>76.5</v>
      </c>
      <c r="I95" s="185"/>
      <c r="J95" s="82" t="s">
        <v>476</v>
      </c>
      <c r="K95" s="85"/>
      <c r="L95" s="82"/>
    </row>
    <row r="96" customFormat="1" spans="1:12">
      <c r="A96" s="70">
        <f t="shared" si="9"/>
        <v>93</v>
      </c>
      <c r="B96" s="72" t="s">
        <v>566</v>
      </c>
      <c r="C96" s="187" t="s">
        <v>38</v>
      </c>
      <c r="D96" s="71"/>
      <c r="E96" s="71">
        <v>498.1785</v>
      </c>
      <c r="F96" s="73">
        <v>490</v>
      </c>
      <c r="G96" s="72">
        <v>158.46</v>
      </c>
      <c r="H96" s="72">
        <v>120.4</v>
      </c>
      <c r="I96" s="185"/>
      <c r="J96" s="82" t="s">
        <v>476</v>
      </c>
      <c r="K96" s="85"/>
      <c r="L96" s="82"/>
    </row>
    <row r="97" s="182" customFormat="1" spans="1:12">
      <c r="A97" s="70">
        <f t="shared" si="9"/>
        <v>94</v>
      </c>
      <c r="B97" s="72" t="s">
        <v>566</v>
      </c>
      <c r="C97" s="188" t="s">
        <v>38</v>
      </c>
      <c r="D97" s="71" t="s">
        <v>559</v>
      </c>
      <c r="E97" s="71">
        <v>89.043</v>
      </c>
      <c r="F97" s="73">
        <v>85</v>
      </c>
      <c r="G97" s="72">
        <v>163.46</v>
      </c>
      <c r="H97" s="72">
        <v>131.8</v>
      </c>
      <c r="I97" s="189"/>
      <c r="J97" s="82" t="s">
        <v>476</v>
      </c>
      <c r="K97" s="190"/>
      <c r="L97" s="109"/>
    </row>
    <row r="98" s="182" customFormat="1" spans="1:12">
      <c r="A98" s="70">
        <f t="shared" si="9"/>
        <v>95</v>
      </c>
      <c r="B98" s="72" t="s">
        <v>567</v>
      </c>
      <c r="C98" s="188" t="s">
        <v>38</v>
      </c>
      <c r="D98" s="73"/>
      <c r="E98" s="71">
        <v>31.557</v>
      </c>
      <c r="F98" s="73">
        <v>30</v>
      </c>
      <c r="G98" s="72">
        <v>197.97</v>
      </c>
      <c r="H98" s="72">
        <v>148.4</v>
      </c>
      <c r="I98" s="189"/>
      <c r="J98" s="82" t="s">
        <v>476</v>
      </c>
      <c r="K98" s="190"/>
      <c r="L98" s="109"/>
    </row>
    <row r="99" s="182" customFormat="1" spans="1:12">
      <c r="A99" s="70">
        <f t="shared" si="9"/>
        <v>96</v>
      </c>
      <c r="B99" s="72" t="s">
        <v>567</v>
      </c>
      <c r="C99" s="188" t="s">
        <v>38</v>
      </c>
      <c r="D99" s="71" t="s">
        <v>559</v>
      </c>
      <c r="E99" s="71">
        <v>1217.1555</v>
      </c>
      <c r="F99" s="73">
        <v>1250</v>
      </c>
      <c r="G99" s="72">
        <v>202.97</v>
      </c>
      <c r="H99" s="72">
        <v>159.7</v>
      </c>
      <c r="I99" s="109"/>
      <c r="J99" s="82" t="s">
        <v>476</v>
      </c>
      <c r="K99" s="85"/>
      <c r="L99" s="109"/>
    </row>
    <row r="100" customFormat="1" spans="1:12">
      <c r="A100" s="70">
        <f t="shared" si="9"/>
        <v>97</v>
      </c>
      <c r="B100" s="72" t="s">
        <v>568</v>
      </c>
      <c r="C100" s="188" t="s">
        <v>101</v>
      </c>
      <c r="D100" s="71"/>
      <c r="E100" s="71">
        <v>2.04</v>
      </c>
      <c r="F100" s="73">
        <v>2</v>
      </c>
      <c r="G100" s="72">
        <f t="shared" ref="G100:G150" si="10">H100*1.05</f>
        <v>96.6</v>
      </c>
      <c r="H100" s="72">
        <v>92</v>
      </c>
      <c r="I100" s="82"/>
      <c r="J100" s="82" t="s">
        <v>476</v>
      </c>
      <c r="K100" s="85"/>
      <c r="L100" s="82"/>
    </row>
    <row r="101" customFormat="1" spans="1:12">
      <c r="A101" s="70">
        <f t="shared" si="9"/>
        <v>98</v>
      </c>
      <c r="B101" s="72" t="s">
        <v>569</v>
      </c>
      <c r="C101" s="184" t="s">
        <v>49</v>
      </c>
      <c r="D101" s="71"/>
      <c r="E101" s="71">
        <v>357</v>
      </c>
      <c r="F101" s="73">
        <v>350</v>
      </c>
      <c r="G101" s="72">
        <f t="shared" si="10"/>
        <v>2.1</v>
      </c>
      <c r="H101" s="72">
        <v>2</v>
      </c>
      <c r="I101" s="82"/>
      <c r="J101" s="82" t="s">
        <v>476</v>
      </c>
      <c r="K101" s="85"/>
      <c r="L101" s="82"/>
    </row>
    <row r="102" customFormat="1" spans="1:12">
      <c r="A102" s="70">
        <f t="shared" si="9"/>
        <v>99</v>
      </c>
      <c r="B102" s="72" t="s">
        <v>570</v>
      </c>
      <c r="C102" s="184" t="s">
        <v>546</v>
      </c>
      <c r="D102" s="71"/>
      <c r="E102" s="71">
        <v>510</v>
      </c>
      <c r="F102" s="73">
        <v>500</v>
      </c>
      <c r="G102" s="72">
        <f t="shared" si="10"/>
        <v>0.315</v>
      </c>
      <c r="H102" s="72">
        <v>0.3</v>
      </c>
      <c r="I102" s="82"/>
      <c r="J102" s="82" t="s">
        <v>476</v>
      </c>
      <c r="K102" s="85"/>
      <c r="L102" s="82"/>
    </row>
    <row r="103" customFormat="1" spans="1:12">
      <c r="A103" s="70">
        <f t="shared" si="9"/>
        <v>100</v>
      </c>
      <c r="B103" s="72" t="s">
        <v>571</v>
      </c>
      <c r="C103" s="184" t="s">
        <v>101</v>
      </c>
      <c r="D103" s="71"/>
      <c r="E103" s="71">
        <v>306</v>
      </c>
      <c r="F103" s="73">
        <v>300</v>
      </c>
      <c r="G103" s="72">
        <f t="shared" si="10"/>
        <v>0.1575</v>
      </c>
      <c r="H103" s="72">
        <v>0.15</v>
      </c>
      <c r="I103" s="82"/>
      <c r="J103" s="82" t="s">
        <v>476</v>
      </c>
      <c r="K103" s="85"/>
      <c r="L103" s="82"/>
    </row>
    <row r="104" customFormat="1" spans="1:12">
      <c r="A104" s="70">
        <f t="shared" si="9"/>
        <v>101</v>
      </c>
      <c r="B104" s="72" t="s">
        <v>572</v>
      </c>
      <c r="C104" s="184" t="s">
        <v>92</v>
      </c>
      <c r="D104" s="71" t="s">
        <v>573</v>
      </c>
      <c r="E104" s="71">
        <v>204</v>
      </c>
      <c r="F104" s="73">
        <v>200</v>
      </c>
      <c r="G104" s="72">
        <f t="shared" si="10"/>
        <v>1.05</v>
      </c>
      <c r="H104" s="72">
        <v>1</v>
      </c>
      <c r="I104" s="82"/>
      <c r="J104" s="82" t="s">
        <v>476</v>
      </c>
      <c r="K104" s="85"/>
      <c r="L104" s="82"/>
    </row>
    <row r="105" customFormat="1" spans="1:12">
      <c r="A105" s="70">
        <f t="shared" si="9"/>
        <v>102</v>
      </c>
      <c r="B105" s="191" t="s">
        <v>574</v>
      </c>
      <c r="C105" s="191" t="s">
        <v>101</v>
      </c>
      <c r="D105" s="191" t="s">
        <v>575</v>
      </c>
      <c r="E105" s="71">
        <v>1.02</v>
      </c>
      <c r="F105" s="192">
        <v>1</v>
      </c>
      <c r="G105" s="72">
        <f t="shared" si="10"/>
        <v>148.05</v>
      </c>
      <c r="H105" s="72">
        <v>141</v>
      </c>
      <c r="I105" s="82"/>
      <c r="J105" s="82" t="s">
        <v>476</v>
      </c>
      <c r="K105" s="85"/>
      <c r="L105" s="82"/>
    </row>
    <row r="106" customFormat="1" spans="1:12">
      <c r="A106" s="70">
        <f t="shared" si="9"/>
        <v>103</v>
      </c>
      <c r="B106" s="191" t="s">
        <v>574</v>
      </c>
      <c r="C106" s="191" t="s">
        <v>101</v>
      </c>
      <c r="D106" s="191" t="s">
        <v>576</v>
      </c>
      <c r="E106" s="71">
        <v>5.1</v>
      </c>
      <c r="F106" s="192">
        <v>5</v>
      </c>
      <c r="G106" s="72">
        <f t="shared" si="10"/>
        <v>345.975</v>
      </c>
      <c r="H106" s="72">
        <v>329.5</v>
      </c>
      <c r="I106" s="82"/>
      <c r="J106" s="82" t="s">
        <v>476</v>
      </c>
      <c r="K106" s="85"/>
      <c r="L106" s="82"/>
    </row>
    <row r="107" customFormat="1" spans="1:12">
      <c r="A107" s="70">
        <f t="shared" si="9"/>
        <v>104</v>
      </c>
      <c r="B107" s="191" t="s">
        <v>577</v>
      </c>
      <c r="C107" s="191" t="s">
        <v>101</v>
      </c>
      <c r="D107" s="191" t="s">
        <v>578</v>
      </c>
      <c r="E107" s="71">
        <v>54.06</v>
      </c>
      <c r="F107" s="192">
        <v>53</v>
      </c>
      <c r="G107" s="72">
        <f t="shared" si="10"/>
        <v>84.945</v>
      </c>
      <c r="H107" s="72">
        <v>80.9</v>
      </c>
      <c r="I107" s="82"/>
      <c r="J107" s="82" t="s">
        <v>476</v>
      </c>
      <c r="K107" s="85"/>
      <c r="L107" s="82"/>
    </row>
    <row r="108" customFormat="1" spans="1:12">
      <c r="A108" s="70">
        <f t="shared" si="9"/>
        <v>105</v>
      </c>
      <c r="B108" s="191" t="s">
        <v>577</v>
      </c>
      <c r="C108" s="191" t="s">
        <v>101</v>
      </c>
      <c r="D108" s="191" t="s">
        <v>579</v>
      </c>
      <c r="E108" s="71">
        <v>1.02</v>
      </c>
      <c r="F108" s="192">
        <v>1</v>
      </c>
      <c r="G108" s="72">
        <f t="shared" si="10"/>
        <v>62.055</v>
      </c>
      <c r="H108" s="72">
        <v>59.1</v>
      </c>
      <c r="I108" s="82"/>
      <c r="J108" s="82" t="s">
        <v>476</v>
      </c>
      <c r="K108" s="85"/>
      <c r="L108" s="82"/>
    </row>
    <row r="109" customFormat="1" spans="1:12">
      <c r="A109" s="70">
        <f t="shared" si="9"/>
        <v>106</v>
      </c>
      <c r="B109" s="191" t="s">
        <v>577</v>
      </c>
      <c r="C109" s="191" t="s">
        <v>101</v>
      </c>
      <c r="D109" s="191" t="s">
        <v>580</v>
      </c>
      <c r="E109" s="71">
        <v>3.06</v>
      </c>
      <c r="F109" s="192">
        <v>3</v>
      </c>
      <c r="G109" s="72">
        <f t="shared" si="10"/>
        <v>55.125</v>
      </c>
      <c r="H109" s="72">
        <v>52.5</v>
      </c>
      <c r="I109" s="82"/>
      <c r="J109" s="82" t="s">
        <v>476</v>
      </c>
      <c r="K109" s="85"/>
      <c r="L109" s="82"/>
    </row>
    <row r="110" customFormat="1" spans="1:12">
      <c r="A110" s="70">
        <f t="shared" si="9"/>
        <v>107</v>
      </c>
      <c r="B110" s="191" t="s">
        <v>577</v>
      </c>
      <c r="C110" s="191" t="s">
        <v>101</v>
      </c>
      <c r="D110" s="191" t="s">
        <v>581</v>
      </c>
      <c r="E110" s="71">
        <v>26.52</v>
      </c>
      <c r="F110" s="192">
        <v>26</v>
      </c>
      <c r="G110" s="72">
        <f t="shared" si="10"/>
        <v>31.5</v>
      </c>
      <c r="H110" s="72">
        <v>30</v>
      </c>
      <c r="I110" s="82"/>
      <c r="J110" s="82" t="s">
        <v>476</v>
      </c>
      <c r="K110" s="85"/>
      <c r="L110" s="82"/>
    </row>
    <row r="111" customFormat="1" spans="1:12">
      <c r="A111" s="70">
        <f t="shared" si="9"/>
        <v>108</v>
      </c>
      <c r="B111" s="191" t="s">
        <v>577</v>
      </c>
      <c r="C111" s="191" t="s">
        <v>101</v>
      </c>
      <c r="D111" s="191" t="s">
        <v>582</v>
      </c>
      <c r="E111" s="71">
        <v>2.04</v>
      </c>
      <c r="F111" s="192">
        <v>2</v>
      </c>
      <c r="G111" s="72">
        <f t="shared" si="10"/>
        <v>49.35</v>
      </c>
      <c r="H111" s="72">
        <v>47</v>
      </c>
      <c r="I111" s="82"/>
      <c r="J111" s="82" t="s">
        <v>476</v>
      </c>
      <c r="K111" s="85"/>
      <c r="L111" s="82"/>
    </row>
    <row r="112" customFormat="1" spans="1:12">
      <c r="A112" s="70">
        <f t="shared" ref="A112:A118" si="11">ROW()-3</f>
        <v>109</v>
      </c>
      <c r="B112" s="191" t="s">
        <v>583</v>
      </c>
      <c r="C112" s="191" t="s">
        <v>101</v>
      </c>
      <c r="D112" s="191" t="s">
        <v>584</v>
      </c>
      <c r="E112" s="71">
        <v>4.08</v>
      </c>
      <c r="F112" s="192">
        <v>4</v>
      </c>
      <c r="G112" s="72">
        <f t="shared" si="10"/>
        <v>84.945</v>
      </c>
      <c r="H112" s="72">
        <v>80.9</v>
      </c>
      <c r="I112" s="82"/>
      <c r="J112" s="82" t="s">
        <v>476</v>
      </c>
      <c r="K112" s="85"/>
      <c r="L112" s="82"/>
    </row>
    <row r="113" customFormat="1" spans="1:12">
      <c r="A113" s="70">
        <f t="shared" si="11"/>
        <v>110</v>
      </c>
      <c r="B113" s="191" t="s">
        <v>583</v>
      </c>
      <c r="C113" s="191" t="s">
        <v>101</v>
      </c>
      <c r="D113" s="191" t="s">
        <v>585</v>
      </c>
      <c r="E113" s="71">
        <v>2.04</v>
      </c>
      <c r="F113" s="192">
        <v>2</v>
      </c>
      <c r="G113" s="72">
        <f t="shared" si="10"/>
        <v>84.945</v>
      </c>
      <c r="H113" s="72">
        <v>80.9</v>
      </c>
      <c r="I113" s="82"/>
      <c r="J113" s="82" t="s">
        <v>476</v>
      </c>
      <c r="K113" s="85"/>
      <c r="L113" s="82"/>
    </row>
    <row r="114" customFormat="1" spans="1:12">
      <c r="A114" s="70">
        <f t="shared" si="11"/>
        <v>111</v>
      </c>
      <c r="B114" s="191" t="s">
        <v>583</v>
      </c>
      <c r="C114" s="191" t="s">
        <v>101</v>
      </c>
      <c r="D114" s="191" t="s">
        <v>586</v>
      </c>
      <c r="E114" s="71">
        <v>6.12</v>
      </c>
      <c r="F114" s="192">
        <v>6</v>
      </c>
      <c r="G114" s="72">
        <f t="shared" si="10"/>
        <v>84.945</v>
      </c>
      <c r="H114" s="72">
        <v>80.9</v>
      </c>
      <c r="I114" s="82"/>
      <c r="J114" s="82" t="s">
        <v>476</v>
      </c>
      <c r="K114" s="85"/>
      <c r="L114" s="82"/>
    </row>
    <row r="115" customFormat="1" spans="1:12">
      <c r="A115" s="70">
        <f t="shared" si="11"/>
        <v>112</v>
      </c>
      <c r="B115" s="191" t="s">
        <v>583</v>
      </c>
      <c r="C115" s="191" t="s">
        <v>101</v>
      </c>
      <c r="D115" s="191" t="s">
        <v>587</v>
      </c>
      <c r="E115" s="71">
        <v>3.06</v>
      </c>
      <c r="F115" s="192">
        <v>3</v>
      </c>
      <c r="G115" s="72">
        <f t="shared" si="10"/>
        <v>49.35</v>
      </c>
      <c r="H115" s="72">
        <v>47</v>
      </c>
      <c r="I115" s="82"/>
      <c r="J115" s="82" t="s">
        <v>476</v>
      </c>
      <c r="K115" s="85"/>
      <c r="L115" s="82"/>
    </row>
    <row r="116" customFormat="1" spans="1:12">
      <c r="A116" s="70">
        <f t="shared" si="11"/>
        <v>113</v>
      </c>
      <c r="B116" s="191" t="s">
        <v>588</v>
      </c>
      <c r="C116" s="191" t="s">
        <v>101</v>
      </c>
      <c r="D116" s="191" t="s">
        <v>578</v>
      </c>
      <c r="E116" s="71">
        <v>49.98</v>
      </c>
      <c r="F116" s="192">
        <v>49</v>
      </c>
      <c r="G116" s="72">
        <f t="shared" si="10"/>
        <v>56.595</v>
      </c>
      <c r="H116" s="72">
        <v>53.9</v>
      </c>
      <c r="I116" s="82"/>
      <c r="J116" s="82" t="s">
        <v>476</v>
      </c>
      <c r="K116" s="85"/>
      <c r="L116" s="82"/>
    </row>
    <row r="117" customFormat="1" spans="1:12">
      <c r="A117" s="70">
        <f t="shared" si="11"/>
        <v>114</v>
      </c>
      <c r="B117" s="191" t="s">
        <v>588</v>
      </c>
      <c r="C117" s="191" t="s">
        <v>101</v>
      </c>
      <c r="D117" s="191" t="s">
        <v>579</v>
      </c>
      <c r="E117" s="71">
        <v>12.24</v>
      </c>
      <c r="F117" s="192">
        <v>12</v>
      </c>
      <c r="G117" s="72">
        <f t="shared" si="10"/>
        <v>41.37</v>
      </c>
      <c r="H117" s="72">
        <v>39.4</v>
      </c>
      <c r="I117" s="82"/>
      <c r="J117" s="82" t="s">
        <v>476</v>
      </c>
      <c r="K117" s="85"/>
      <c r="L117" s="82"/>
    </row>
    <row r="118" customFormat="1" spans="1:12">
      <c r="A118" s="70">
        <f t="shared" si="11"/>
        <v>115</v>
      </c>
      <c r="B118" s="191" t="s">
        <v>588</v>
      </c>
      <c r="C118" s="191" t="s">
        <v>101</v>
      </c>
      <c r="D118" s="191" t="s">
        <v>582</v>
      </c>
      <c r="E118" s="71">
        <v>18.36</v>
      </c>
      <c r="F118" s="192">
        <v>18</v>
      </c>
      <c r="G118" s="72">
        <f t="shared" si="10"/>
        <v>32.865</v>
      </c>
      <c r="H118" s="72">
        <v>31.3</v>
      </c>
      <c r="I118" s="82"/>
      <c r="J118" s="82" t="s">
        <v>476</v>
      </c>
      <c r="K118" s="85"/>
      <c r="L118" s="82"/>
    </row>
    <row r="119" customFormat="1" spans="1:12">
      <c r="A119" s="70">
        <f t="shared" ref="A119:A140" si="12">ROW()-3</f>
        <v>116</v>
      </c>
      <c r="B119" s="191" t="s">
        <v>588</v>
      </c>
      <c r="C119" s="191" t="s">
        <v>101</v>
      </c>
      <c r="D119" s="191" t="s">
        <v>575</v>
      </c>
      <c r="E119" s="71">
        <v>6.12</v>
      </c>
      <c r="F119" s="192">
        <v>6</v>
      </c>
      <c r="G119" s="72">
        <f t="shared" si="10"/>
        <v>80.325</v>
      </c>
      <c r="H119" s="72">
        <v>76.5</v>
      </c>
      <c r="I119" s="82"/>
      <c r="J119" s="82" t="s">
        <v>476</v>
      </c>
      <c r="K119" s="85"/>
      <c r="L119" s="82"/>
    </row>
    <row r="120" customFormat="1" spans="1:12">
      <c r="A120" s="70">
        <f t="shared" si="12"/>
        <v>117</v>
      </c>
      <c r="B120" s="191" t="s">
        <v>588</v>
      </c>
      <c r="C120" s="191" t="s">
        <v>101</v>
      </c>
      <c r="D120" s="191" t="s">
        <v>166</v>
      </c>
      <c r="E120" s="71">
        <v>12.24</v>
      </c>
      <c r="F120" s="192">
        <v>12</v>
      </c>
      <c r="G120" s="72">
        <f t="shared" si="10"/>
        <v>12.39</v>
      </c>
      <c r="H120" s="72">
        <v>11.8</v>
      </c>
      <c r="I120" s="82"/>
      <c r="J120" s="82" t="s">
        <v>476</v>
      </c>
      <c r="K120" s="85"/>
      <c r="L120" s="82"/>
    </row>
    <row r="121" customFormat="1" spans="1:12">
      <c r="A121" s="70">
        <f t="shared" si="12"/>
        <v>118</v>
      </c>
      <c r="B121" s="191" t="s">
        <v>588</v>
      </c>
      <c r="C121" s="191" t="s">
        <v>101</v>
      </c>
      <c r="D121" s="191" t="s">
        <v>582</v>
      </c>
      <c r="E121" s="71">
        <v>10.2</v>
      </c>
      <c r="F121" s="192">
        <v>10</v>
      </c>
      <c r="G121" s="72">
        <f t="shared" si="10"/>
        <v>32.865</v>
      </c>
      <c r="H121" s="72">
        <v>31.3</v>
      </c>
      <c r="I121" s="82"/>
      <c r="J121" s="82" t="s">
        <v>476</v>
      </c>
      <c r="K121" s="85"/>
      <c r="L121" s="82"/>
    </row>
    <row r="122" customFormat="1" spans="1:12">
      <c r="A122" s="70">
        <f t="shared" si="12"/>
        <v>119</v>
      </c>
      <c r="B122" s="191" t="s">
        <v>589</v>
      </c>
      <c r="C122" s="191" t="s">
        <v>101</v>
      </c>
      <c r="D122" s="191" t="s">
        <v>590</v>
      </c>
      <c r="E122" s="71">
        <v>13.26</v>
      </c>
      <c r="F122" s="192">
        <v>13</v>
      </c>
      <c r="G122" s="72">
        <f t="shared" si="10"/>
        <v>56.595</v>
      </c>
      <c r="H122" s="72">
        <v>53.9</v>
      </c>
      <c r="I122" s="82"/>
      <c r="J122" s="82" t="s">
        <v>476</v>
      </c>
      <c r="K122" s="85"/>
      <c r="L122" s="82"/>
    </row>
    <row r="123" customFormat="1" spans="1:12">
      <c r="A123" s="70">
        <f t="shared" si="12"/>
        <v>120</v>
      </c>
      <c r="B123" s="191" t="s">
        <v>589</v>
      </c>
      <c r="C123" s="191" t="s">
        <v>101</v>
      </c>
      <c r="D123" s="191" t="s">
        <v>591</v>
      </c>
      <c r="E123" s="71">
        <v>1.02</v>
      </c>
      <c r="F123" s="192">
        <v>1</v>
      </c>
      <c r="G123" s="72">
        <f t="shared" si="10"/>
        <v>41.37</v>
      </c>
      <c r="H123" s="72">
        <v>39.4</v>
      </c>
      <c r="I123" s="82"/>
      <c r="J123" s="82" t="s">
        <v>476</v>
      </c>
      <c r="K123" s="85"/>
      <c r="L123" s="82"/>
    </row>
    <row r="124" customFormat="1" spans="1:12">
      <c r="A124" s="70">
        <f t="shared" si="12"/>
        <v>121</v>
      </c>
      <c r="B124" s="191" t="s">
        <v>589</v>
      </c>
      <c r="C124" s="191" t="s">
        <v>101</v>
      </c>
      <c r="D124" s="191" t="s">
        <v>592</v>
      </c>
      <c r="E124" s="71">
        <v>4.08</v>
      </c>
      <c r="F124" s="192">
        <v>4</v>
      </c>
      <c r="G124" s="72">
        <f t="shared" si="10"/>
        <v>80.325</v>
      </c>
      <c r="H124" s="72">
        <v>76.5</v>
      </c>
      <c r="I124" s="82"/>
      <c r="J124" s="82" t="s">
        <v>476</v>
      </c>
      <c r="K124" s="85"/>
      <c r="L124" s="82"/>
    </row>
    <row r="125" customFormat="1" spans="1:12">
      <c r="A125" s="70">
        <f t="shared" si="12"/>
        <v>122</v>
      </c>
      <c r="B125" s="191" t="s">
        <v>589</v>
      </c>
      <c r="C125" s="191" t="s">
        <v>101</v>
      </c>
      <c r="D125" s="191" t="s">
        <v>584</v>
      </c>
      <c r="E125" s="71">
        <v>1.02</v>
      </c>
      <c r="F125" s="192">
        <v>1</v>
      </c>
      <c r="G125" s="72">
        <f t="shared" si="10"/>
        <v>56.595</v>
      </c>
      <c r="H125" s="72">
        <v>53.9</v>
      </c>
      <c r="I125" s="82"/>
      <c r="J125" s="82" t="s">
        <v>476</v>
      </c>
      <c r="K125" s="85"/>
      <c r="L125" s="82"/>
    </row>
    <row r="126" customFormat="1" spans="1:12">
      <c r="A126" s="70">
        <f t="shared" si="12"/>
        <v>123</v>
      </c>
      <c r="B126" s="191" t="s">
        <v>589</v>
      </c>
      <c r="C126" s="191" t="s">
        <v>101</v>
      </c>
      <c r="D126" s="191" t="s">
        <v>585</v>
      </c>
      <c r="E126" s="71">
        <v>8.16</v>
      </c>
      <c r="F126" s="192">
        <v>8</v>
      </c>
      <c r="G126" s="72">
        <f t="shared" si="10"/>
        <v>56.595</v>
      </c>
      <c r="H126" s="72">
        <v>53.9</v>
      </c>
      <c r="I126" s="82"/>
      <c r="J126" s="82" t="s">
        <v>476</v>
      </c>
      <c r="K126" s="85"/>
      <c r="L126" s="82"/>
    </row>
    <row r="127" customFormat="1" spans="1:12">
      <c r="A127" s="70">
        <f t="shared" si="12"/>
        <v>124</v>
      </c>
      <c r="B127" s="191" t="s">
        <v>593</v>
      </c>
      <c r="C127" s="191" t="s">
        <v>101</v>
      </c>
      <c r="D127" s="191" t="s">
        <v>575</v>
      </c>
      <c r="E127" s="71">
        <v>4.08</v>
      </c>
      <c r="F127" s="192">
        <v>4</v>
      </c>
      <c r="G127" s="72">
        <f t="shared" si="10"/>
        <v>120.54</v>
      </c>
      <c r="H127" s="72">
        <v>114.8</v>
      </c>
      <c r="I127" s="82"/>
      <c r="J127" s="82" t="s">
        <v>476</v>
      </c>
      <c r="K127" s="85"/>
      <c r="L127" s="82"/>
    </row>
    <row r="128" customFormat="1" spans="1:12">
      <c r="A128" s="70">
        <f t="shared" si="12"/>
        <v>125</v>
      </c>
      <c r="B128" s="191" t="s">
        <v>593</v>
      </c>
      <c r="C128" s="191" t="s">
        <v>101</v>
      </c>
      <c r="D128" s="191" t="s">
        <v>578</v>
      </c>
      <c r="E128" s="71">
        <v>16.32</v>
      </c>
      <c r="F128" s="192">
        <v>16</v>
      </c>
      <c r="G128" s="72">
        <f t="shared" si="10"/>
        <v>84.945</v>
      </c>
      <c r="H128" s="72">
        <v>80.9</v>
      </c>
      <c r="I128" s="82"/>
      <c r="J128" s="82" t="s">
        <v>476</v>
      </c>
      <c r="K128" s="85"/>
      <c r="L128" s="82"/>
    </row>
    <row r="129" customFormat="1" spans="1:12">
      <c r="A129" s="70">
        <f t="shared" si="12"/>
        <v>126</v>
      </c>
      <c r="B129" s="191" t="s">
        <v>593</v>
      </c>
      <c r="C129" s="191" t="s">
        <v>101</v>
      </c>
      <c r="D129" s="191" t="s">
        <v>579</v>
      </c>
      <c r="E129" s="71">
        <v>1.02</v>
      </c>
      <c r="F129" s="192">
        <v>1</v>
      </c>
      <c r="G129" s="72">
        <f t="shared" si="10"/>
        <v>62.055</v>
      </c>
      <c r="H129" s="72">
        <v>59.1</v>
      </c>
      <c r="I129" s="82"/>
      <c r="J129" s="82" t="s">
        <v>476</v>
      </c>
      <c r="K129" s="85"/>
      <c r="L129" s="82"/>
    </row>
    <row r="130" customFormat="1" spans="1:12">
      <c r="A130" s="70">
        <f t="shared" si="12"/>
        <v>127</v>
      </c>
      <c r="B130" s="191" t="s">
        <v>593</v>
      </c>
      <c r="C130" s="191" t="s">
        <v>101</v>
      </c>
      <c r="D130" s="191" t="s">
        <v>580</v>
      </c>
      <c r="E130" s="71">
        <v>4.08</v>
      </c>
      <c r="F130" s="192">
        <v>4</v>
      </c>
      <c r="G130" s="72">
        <f t="shared" si="10"/>
        <v>55.125</v>
      </c>
      <c r="H130" s="72">
        <v>52.5</v>
      </c>
      <c r="I130" s="82"/>
      <c r="J130" s="82" t="s">
        <v>476</v>
      </c>
      <c r="K130" s="85"/>
      <c r="L130" s="82"/>
    </row>
    <row r="131" customFormat="1" spans="1:12">
      <c r="A131" s="70">
        <f t="shared" si="12"/>
        <v>128</v>
      </c>
      <c r="B131" s="191" t="s">
        <v>593</v>
      </c>
      <c r="C131" s="191" t="s">
        <v>101</v>
      </c>
      <c r="D131" s="191" t="s">
        <v>582</v>
      </c>
      <c r="E131" s="71">
        <v>8.16</v>
      </c>
      <c r="F131" s="192">
        <v>8</v>
      </c>
      <c r="G131" s="72">
        <f t="shared" si="10"/>
        <v>49.35</v>
      </c>
      <c r="H131" s="72">
        <v>47</v>
      </c>
      <c r="I131" s="82"/>
      <c r="J131" s="82" t="s">
        <v>476</v>
      </c>
      <c r="K131" s="85"/>
      <c r="L131" s="82"/>
    </row>
    <row r="132" customFormat="1" spans="1:12">
      <c r="A132" s="70">
        <f t="shared" si="12"/>
        <v>129</v>
      </c>
      <c r="B132" s="191" t="s">
        <v>583</v>
      </c>
      <c r="C132" s="191" t="s">
        <v>101</v>
      </c>
      <c r="D132" s="191" t="s">
        <v>594</v>
      </c>
      <c r="E132" s="71">
        <v>6.12</v>
      </c>
      <c r="F132" s="192">
        <v>6</v>
      </c>
      <c r="G132" s="72">
        <f t="shared" si="10"/>
        <v>249.06</v>
      </c>
      <c r="H132" s="72">
        <v>237.2</v>
      </c>
      <c r="I132" s="82"/>
      <c r="J132" s="82" t="s">
        <v>476</v>
      </c>
      <c r="K132" s="85"/>
      <c r="L132" s="82"/>
    </row>
    <row r="133" customFormat="1" spans="1:12">
      <c r="A133" s="70">
        <f t="shared" si="12"/>
        <v>130</v>
      </c>
      <c r="B133" s="191" t="s">
        <v>583</v>
      </c>
      <c r="C133" s="191" t="s">
        <v>101</v>
      </c>
      <c r="D133" s="191" t="s">
        <v>576</v>
      </c>
      <c r="E133" s="71">
        <v>8.16</v>
      </c>
      <c r="F133" s="192">
        <v>8</v>
      </c>
      <c r="G133" s="72">
        <f t="shared" si="10"/>
        <v>249.06</v>
      </c>
      <c r="H133" s="72">
        <v>237.2</v>
      </c>
      <c r="I133" s="82"/>
      <c r="J133" s="82" t="s">
        <v>476</v>
      </c>
      <c r="K133" s="85"/>
      <c r="L133" s="82"/>
    </row>
    <row r="134" customFormat="1" spans="1:12">
      <c r="A134" s="70">
        <f t="shared" ref="A134:A160" si="13">ROW()-3</f>
        <v>131</v>
      </c>
      <c r="B134" s="191" t="s">
        <v>583</v>
      </c>
      <c r="C134" s="191" t="s">
        <v>101</v>
      </c>
      <c r="D134" s="191" t="s">
        <v>584</v>
      </c>
      <c r="E134" s="71">
        <v>4.08</v>
      </c>
      <c r="F134" s="192">
        <v>4</v>
      </c>
      <c r="G134" s="72">
        <f t="shared" si="10"/>
        <v>84.945</v>
      </c>
      <c r="H134" s="72">
        <v>80.9</v>
      </c>
      <c r="I134" s="82"/>
      <c r="J134" s="82" t="s">
        <v>476</v>
      </c>
      <c r="K134" s="85"/>
      <c r="L134" s="82"/>
    </row>
    <row r="135" customFormat="1" spans="1:12">
      <c r="A135" s="70">
        <f t="shared" si="13"/>
        <v>132</v>
      </c>
      <c r="B135" s="191" t="s">
        <v>583</v>
      </c>
      <c r="C135" s="191" t="s">
        <v>101</v>
      </c>
      <c r="D135" s="191" t="s">
        <v>585</v>
      </c>
      <c r="E135" s="71">
        <v>1.02</v>
      </c>
      <c r="F135" s="192">
        <v>1</v>
      </c>
      <c r="G135" s="72">
        <f t="shared" si="10"/>
        <v>84.945</v>
      </c>
      <c r="H135" s="72">
        <v>80.9</v>
      </c>
      <c r="I135" s="82"/>
      <c r="J135" s="82" t="s">
        <v>476</v>
      </c>
      <c r="K135" s="85"/>
      <c r="L135" s="82"/>
    </row>
    <row r="136" customFormat="1" spans="1:12">
      <c r="A136" s="70">
        <f t="shared" si="13"/>
        <v>133</v>
      </c>
      <c r="B136" s="191" t="s">
        <v>583</v>
      </c>
      <c r="C136" s="191" t="s">
        <v>101</v>
      </c>
      <c r="D136" s="191" t="s">
        <v>592</v>
      </c>
      <c r="E136" s="71">
        <v>1.02</v>
      </c>
      <c r="F136" s="192">
        <v>1</v>
      </c>
      <c r="G136" s="72">
        <f t="shared" si="10"/>
        <v>120.54</v>
      </c>
      <c r="H136" s="72">
        <v>114.8</v>
      </c>
      <c r="I136" s="82"/>
      <c r="J136" s="82" t="s">
        <v>476</v>
      </c>
      <c r="K136" s="85"/>
      <c r="L136" s="82"/>
    </row>
    <row r="137" customFormat="1" spans="1:12">
      <c r="A137" s="70">
        <f t="shared" si="13"/>
        <v>134</v>
      </c>
      <c r="B137" s="191" t="s">
        <v>583</v>
      </c>
      <c r="C137" s="191" t="s">
        <v>101</v>
      </c>
      <c r="D137" s="191" t="s">
        <v>586</v>
      </c>
      <c r="E137" s="71">
        <v>6.12</v>
      </c>
      <c r="F137" s="192">
        <v>6</v>
      </c>
      <c r="G137" s="72">
        <f t="shared" si="10"/>
        <v>84.945</v>
      </c>
      <c r="H137" s="72">
        <v>80.9</v>
      </c>
      <c r="I137" s="82"/>
      <c r="J137" s="82" t="s">
        <v>476</v>
      </c>
      <c r="K137" s="85"/>
      <c r="L137" s="82"/>
    </row>
    <row r="138" customFormat="1" spans="1:12">
      <c r="A138" s="70">
        <f t="shared" si="13"/>
        <v>135</v>
      </c>
      <c r="B138" s="191" t="s">
        <v>588</v>
      </c>
      <c r="C138" s="191" t="s">
        <v>101</v>
      </c>
      <c r="D138" s="191" t="s">
        <v>578</v>
      </c>
      <c r="E138" s="71">
        <v>33.66</v>
      </c>
      <c r="F138" s="192">
        <v>33</v>
      </c>
      <c r="G138" s="72">
        <f t="shared" si="10"/>
        <v>56.595</v>
      </c>
      <c r="H138" s="72">
        <v>53.9</v>
      </c>
      <c r="I138" s="82"/>
      <c r="J138" s="82" t="s">
        <v>476</v>
      </c>
      <c r="K138" s="85"/>
      <c r="L138" s="82"/>
    </row>
    <row r="139" customFormat="1" spans="1:12">
      <c r="A139" s="70">
        <f t="shared" si="13"/>
        <v>136</v>
      </c>
      <c r="B139" s="191" t="s">
        <v>588</v>
      </c>
      <c r="C139" s="191" t="s">
        <v>101</v>
      </c>
      <c r="D139" s="191" t="s">
        <v>579</v>
      </c>
      <c r="E139" s="71">
        <v>1.02</v>
      </c>
      <c r="F139" s="192">
        <v>1</v>
      </c>
      <c r="G139" s="72">
        <f t="shared" si="10"/>
        <v>41.37</v>
      </c>
      <c r="H139" s="72">
        <v>39.4</v>
      </c>
      <c r="I139" s="82"/>
      <c r="J139" s="82" t="s">
        <v>476</v>
      </c>
      <c r="K139" s="85"/>
      <c r="L139" s="82"/>
    </row>
    <row r="140" customFormat="1" spans="1:12">
      <c r="A140" s="70">
        <f t="shared" si="13"/>
        <v>137</v>
      </c>
      <c r="B140" s="191" t="s">
        <v>588</v>
      </c>
      <c r="C140" s="191" t="s">
        <v>101</v>
      </c>
      <c r="D140" s="191" t="s">
        <v>575</v>
      </c>
      <c r="E140" s="71">
        <v>1.02</v>
      </c>
      <c r="F140" s="192">
        <v>1</v>
      </c>
      <c r="G140" s="72">
        <f t="shared" si="10"/>
        <v>80.325</v>
      </c>
      <c r="H140" s="72">
        <v>76.5</v>
      </c>
      <c r="I140" s="82"/>
      <c r="J140" s="82" t="s">
        <v>476</v>
      </c>
      <c r="K140" s="85"/>
      <c r="L140" s="82"/>
    </row>
    <row r="141" customFormat="1" spans="1:12">
      <c r="A141" s="70">
        <f t="shared" si="13"/>
        <v>138</v>
      </c>
      <c r="B141" s="191" t="s">
        <v>588</v>
      </c>
      <c r="C141" s="191" t="s">
        <v>101</v>
      </c>
      <c r="D141" s="191" t="s">
        <v>166</v>
      </c>
      <c r="E141" s="71">
        <v>15.3</v>
      </c>
      <c r="F141" s="192">
        <v>15</v>
      </c>
      <c r="G141" s="72">
        <f t="shared" si="10"/>
        <v>12.39</v>
      </c>
      <c r="H141" s="72">
        <v>11.8</v>
      </c>
      <c r="I141" s="82"/>
      <c r="J141" s="82" t="s">
        <v>476</v>
      </c>
      <c r="K141" s="85"/>
      <c r="L141" s="82"/>
    </row>
    <row r="142" customFormat="1" spans="1:12">
      <c r="A142" s="70">
        <f t="shared" si="13"/>
        <v>139</v>
      </c>
      <c r="B142" s="191" t="s">
        <v>588</v>
      </c>
      <c r="C142" s="191" t="s">
        <v>101</v>
      </c>
      <c r="D142" s="191" t="s">
        <v>582</v>
      </c>
      <c r="E142" s="71">
        <v>10.2</v>
      </c>
      <c r="F142" s="192">
        <v>10</v>
      </c>
      <c r="G142" s="72">
        <f t="shared" si="10"/>
        <v>32.865</v>
      </c>
      <c r="H142" s="72">
        <v>31.3</v>
      </c>
      <c r="I142" s="82"/>
      <c r="J142" s="82" t="s">
        <v>476</v>
      </c>
      <c r="K142" s="85"/>
      <c r="L142" s="82"/>
    </row>
    <row r="143" customFormat="1" spans="1:12">
      <c r="A143" s="70">
        <f t="shared" si="13"/>
        <v>140</v>
      </c>
      <c r="B143" s="191" t="s">
        <v>589</v>
      </c>
      <c r="C143" s="191" t="s">
        <v>101</v>
      </c>
      <c r="D143" s="191" t="s">
        <v>592</v>
      </c>
      <c r="E143" s="71">
        <v>2.04</v>
      </c>
      <c r="F143" s="192">
        <v>2</v>
      </c>
      <c r="G143" s="72">
        <f t="shared" si="10"/>
        <v>80.325</v>
      </c>
      <c r="H143" s="72">
        <v>76.5</v>
      </c>
      <c r="I143" s="82"/>
      <c r="J143" s="82" t="s">
        <v>476</v>
      </c>
      <c r="K143" s="85"/>
      <c r="L143" s="82"/>
    </row>
    <row r="144" customFormat="1" spans="1:12">
      <c r="A144" s="70">
        <f t="shared" si="13"/>
        <v>141</v>
      </c>
      <c r="B144" s="191" t="s">
        <v>589</v>
      </c>
      <c r="C144" s="191" t="s">
        <v>101</v>
      </c>
      <c r="D144" s="191" t="s">
        <v>584</v>
      </c>
      <c r="E144" s="71">
        <v>2.04</v>
      </c>
      <c r="F144" s="192">
        <v>2</v>
      </c>
      <c r="G144" s="72">
        <f t="shared" si="10"/>
        <v>56.595</v>
      </c>
      <c r="H144" s="72">
        <v>53.9</v>
      </c>
      <c r="I144" s="82"/>
      <c r="J144" s="82" t="s">
        <v>476</v>
      </c>
      <c r="K144" s="85"/>
      <c r="L144" s="82"/>
    </row>
    <row r="145" customFormat="1" spans="1:12">
      <c r="A145" s="70">
        <f t="shared" si="13"/>
        <v>142</v>
      </c>
      <c r="B145" s="191" t="s">
        <v>589</v>
      </c>
      <c r="C145" s="191" t="s">
        <v>101</v>
      </c>
      <c r="D145" s="191" t="s">
        <v>585</v>
      </c>
      <c r="E145" s="71">
        <v>4.08</v>
      </c>
      <c r="F145" s="192">
        <v>4</v>
      </c>
      <c r="G145" s="72">
        <f t="shared" si="10"/>
        <v>56.595</v>
      </c>
      <c r="H145" s="72">
        <v>53.9</v>
      </c>
      <c r="I145" s="82"/>
      <c r="J145" s="82" t="s">
        <v>476</v>
      </c>
      <c r="K145" s="85"/>
      <c r="L145" s="82"/>
    </row>
    <row r="146" customFormat="1" spans="1:12">
      <c r="A146" s="70">
        <f t="shared" si="13"/>
        <v>143</v>
      </c>
      <c r="B146" s="191" t="s">
        <v>595</v>
      </c>
      <c r="C146" s="191" t="s">
        <v>92</v>
      </c>
      <c r="D146" s="191" t="s">
        <v>596</v>
      </c>
      <c r="E146" s="71">
        <v>306</v>
      </c>
      <c r="F146" s="192">
        <v>300</v>
      </c>
      <c r="G146" s="72">
        <f t="shared" si="10"/>
        <v>3.675</v>
      </c>
      <c r="H146" s="72">
        <v>3.5</v>
      </c>
      <c r="I146" s="82"/>
      <c r="J146" s="82" t="s">
        <v>476</v>
      </c>
      <c r="K146" s="85"/>
      <c r="L146" s="82"/>
    </row>
    <row r="147" customFormat="1" spans="1:12">
      <c r="A147" s="70">
        <f t="shared" si="13"/>
        <v>144</v>
      </c>
      <c r="B147" s="191" t="s">
        <v>597</v>
      </c>
      <c r="C147" s="191" t="s">
        <v>546</v>
      </c>
      <c r="D147" s="191" t="s">
        <v>582</v>
      </c>
      <c r="E147" s="71">
        <v>10.2</v>
      </c>
      <c r="F147" s="192">
        <v>10</v>
      </c>
      <c r="G147" s="72">
        <f t="shared" si="10"/>
        <v>28.35</v>
      </c>
      <c r="H147" s="72">
        <v>27</v>
      </c>
      <c r="I147" s="82"/>
      <c r="J147" s="82" t="s">
        <v>476</v>
      </c>
      <c r="K147" s="85"/>
      <c r="L147" s="82"/>
    </row>
    <row r="148" customFormat="1" spans="1:12">
      <c r="A148" s="70">
        <f t="shared" si="13"/>
        <v>145</v>
      </c>
      <c r="B148" s="191" t="s">
        <v>597</v>
      </c>
      <c r="C148" s="191" t="s">
        <v>546</v>
      </c>
      <c r="D148" s="191" t="s">
        <v>579</v>
      </c>
      <c r="E148" s="71">
        <v>14.28</v>
      </c>
      <c r="F148" s="192">
        <v>14</v>
      </c>
      <c r="G148" s="72">
        <f t="shared" si="10"/>
        <v>36.96</v>
      </c>
      <c r="H148" s="72">
        <v>35.2</v>
      </c>
      <c r="I148" s="82"/>
      <c r="J148" s="82" t="s">
        <v>476</v>
      </c>
      <c r="K148" s="85"/>
      <c r="L148" s="82"/>
    </row>
    <row r="149" customFormat="1" spans="1:12">
      <c r="A149" s="70">
        <f t="shared" si="13"/>
        <v>146</v>
      </c>
      <c r="B149" s="191" t="s">
        <v>597</v>
      </c>
      <c r="C149" s="191" t="s">
        <v>546</v>
      </c>
      <c r="D149" s="191" t="s">
        <v>581</v>
      </c>
      <c r="E149" s="71">
        <v>14.28</v>
      </c>
      <c r="F149" s="192">
        <v>14</v>
      </c>
      <c r="G149" s="72">
        <f t="shared" si="10"/>
        <v>28.35</v>
      </c>
      <c r="H149" s="72">
        <v>27</v>
      </c>
      <c r="I149" s="82"/>
      <c r="J149" s="82" t="s">
        <v>476</v>
      </c>
      <c r="K149" s="85"/>
      <c r="L149" s="82"/>
    </row>
    <row r="150" customFormat="1" spans="1:12">
      <c r="A150" s="70">
        <f t="shared" si="13"/>
        <v>147</v>
      </c>
      <c r="B150" s="191" t="s">
        <v>597</v>
      </c>
      <c r="C150" s="191" t="s">
        <v>546</v>
      </c>
      <c r="D150" s="191" t="s">
        <v>580</v>
      </c>
      <c r="E150" s="71">
        <v>10.2</v>
      </c>
      <c r="F150" s="192">
        <v>10</v>
      </c>
      <c r="G150" s="72">
        <f t="shared" si="10"/>
        <v>36.75</v>
      </c>
      <c r="H150" s="72">
        <v>35</v>
      </c>
      <c r="I150" s="82"/>
      <c r="J150" s="82" t="s">
        <v>476</v>
      </c>
      <c r="K150" s="86"/>
      <c r="L150" s="82"/>
    </row>
    <row r="151" customFormat="1" ht="135.6" spans="1:12">
      <c r="A151" s="70">
        <f t="shared" si="13"/>
        <v>148</v>
      </c>
      <c r="B151" s="191" t="s">
        <v>598</v>
      </c>
      <c r="C151" s="191" t="s">
        <v>599</v>
      </c>
      <c r="D151" s="193" t="s">
        <v>600</v>
      </c>
      <c r="E151" s="71">
        <v>1060</v>
      </c>
      <c r="F151" s="192">
        <v>1060</v>
      </c>
      <c r="G151" s="72">
        <f>2150*1.2*2.5</f>
        <v>6450</v>
      </c>
      <c r="H151" s="72">
        <f>2150*1.2*2.5</f>
        <v>6450</v>
      </c>
      <c r="I151" s="82"/>
      <c r="J151" s="82" t="s">
        <v>476</v>
      </c>
      <c r="K151" s="194" t="s">
        <v>601</v>
      </c>
      <c r="L151" s="82" t="str">
        <f>_xlfn.DISPIMG("ID_EDA03A53530549B6907A19E563CD316F",1)</f>
        <v>=DISPIMG("ID_EDA03A53530549B6907A19E563CD316F",1)</v>
      </c>
    </row>
    <row r="152" customFormat="1" ht="180" spans="1:12">
      <c r="A152" s="70">
        <f t="shared" si="13"/>
        <v>149</v>
      </c>
      <c r="B152" s="191" t="s">
        <v>602</v>
      </c>
      <c r="C152" s="191" t="s">
        <v>546</v>
      </c>
      <c r="D152" s="193" t="s">
        <v>603</v>
      </c>
      <c r="E152" s="71">
        <v>1060</v>
      </c>
      <c r="F152" s="192">
        <v>1060</v>
      </c>
      <c r="G152" s="72">
        <v>3185</v>
      </c>
      <c r="H152" s="72">
        <v>3185</v>
      </c>
      <c r="I152" s="108"/>
      <c r="J152" s="82" t="s">
        <v>476</v>
      </c>
      <c r="K152" s="86" t="s">
        <v>604</v>
      </c>
      <c r="L152" s="82" t="str">
        <f>_xlfn.DISPIMG("ID_F13C9FF42D7B4DDA95A157EDB45F3AA9",1)</f>
        <v>=DISPIMG("ID_F13C9FF42D7B4DDA95A157EDB45F3AA9",1)</v>
      </c>
    </row>
    <row r="153" customFormat="1" ht="180" spans="1:12">
      <c r="A153" s="70">
        <f t="shared" si="13"/>
        <v>150</v>
      </c>
      <c r="B153" s="191" t="s">
        <v>605</v>
      </c>
      <c r="C153" s="191" t="s">
        <v>546</v>
      </c>
      <c r="D153" s="193" t="s">
        <v>606</v>
      </c>
      <c r="E153" s="71">
        <v>1060</v>
      </c>
      <c r="F153" s="192">
        <v>1060</v>
      </c>
      <c r="G153" s="72">
        <v>3300</v>
      </c>
      <c r="H153" s="72">
        <v>3300</v>
      </c>
      <c r="I153" s="108"/>
      <c r="J153" s="82" t="s">
        <v>476</v>
      </c>
      <c r="K153" s="86" t="s">
        <v>604</v>
      </c>
      <c r="L153" s="82" t="str">
        <f>_xlfn.DISPIMG("ID_1DB7FAF09D0B4A4382923F590B739797",1)</f>
        <v>=DISPIMG("ID_1DB7FAF09D0B4A4382923F590B739797",1)</v>
      </c>
    </row>
    <row r="154" customFormat="1" ht="48" spans="1:12">
      <c r="A154" s="70">
        <f t="shared" si="13"/>
        <v>151</v>
      </c>
      <c r="B154" s="191" t="s">
        <v>607</v>
      </c>
      <c r="C154" s="191" t="s">
        <v>608</v>
      </c>
      <c r="D154" s="195" t="s">
        <v>609</v>
      </c>
      <c r="E154" s="71">
        <v>10</v>
      </c>
      <c r="F154" s="71">
        <v>10</v>
      </c>
      <c r="G154" s="196">
        <f>136500*1.05</f>
        <v>143325</v>
      </c>
      <c r="H154" s="196">
        <f>136500*1.05</f>
        <v>143325</v>
      </c>
      <c r="I154" s="108"/>
      <c r="J154" s="82" t="s">
        <v>610</v>
      </c>
      <c r="K154" s="85" t="s">
        <v>611</v>
      </c>
      <c r="L154" s="82"/>
    </row>
    <row r="155" customFormat="1" ht="50.25" spans="1:12">
      <c r="A155" s="70">
        <f t="shared" si="13"/>
        <v>152</v>
      </c>
      <c r="B155" s="191" t="s">
        <v>607</v>
      </c>
      <c r="C155" s="191" t="s">
        <v>608</v>
      </c>
      <c r="D155" s="195" t="s">
        <v>612</v>
      </c>
      <c r="E155" s="71">
        <v>44</v>
      </c>
      <c r="F155" s="71">
        <v>44</v>
      </c>
      <c r="G155" s="196">
        <f>132100*1.05</f>
        <v>138705</v>
      </c>
      <c r="H155" s="196">
        <f>132100*1.05</f>
        <v>138705</v>
      </c>
      <c r="I155" s="108"/>
      <c r="J155" s="82" t="s">
        <v>610</v>
      </c>
      <c r="K155" s="85"/>
      <c r="L155" s="82"/>
    </row>
    <row r="156" customFormat="1" ht="50.25" spans="1:12">
      <c r="A156" s="70">
        <f t="shared" si="13"/>
        <v>153</v>
      </c>
      <c r="B156" s="191" t="s">
        <v>607</v>
      </c>
      <c r="C156" s="191" t="s">
        <v>608</v>
      </c>
      <c r="D156" s="195" t="s">
        <v>613</v>
      </c>
      <c r="E156" s="71">
        <v>2</v>
      </c>
      <c r="F156" s="71">
        <v>2</v>
      </c>
      <c r="G156" s="196">
        <f>141100*1.1</f>
        <v>155210</v>
      </c>
      <c r="H156" s="196">
        <f>141100*1.1</f>
        <v>155210</v>
      </c>
      <c r="I156" s="108"/>
      <c r="J156" s="82" t="s">
        <v>610</v>
      </c>
      <c r="K156" s="85"/>
      <c r="L156" s="82"/>
    </row>
    <row r="157" customFormat="1" ht="48" spans="1:12">
      <c r="A157" s="70">
        <f t="shared" si="13"/>
        <v>154</v>
      </c>
      <c r="B157" s="191" t="s">
        <v>607</v>
      </c>
      <c r="C157" s="191" t="s">
        <v>608</v>
      </c>
      <c r="D157" s="195" t="s">
        <v>614</v>
      </c>
      <c r="E157" s="71">
        <v>1</v>
      </c>
      <c r="F157" s="71">
        <v>1</v>
      </c>
      <c r="G157" s="196">
        <f>29500*1.05</f>
        <v>30975</v>
      </c>
      <c r="H157" s="196">
        <f>29500*1.05</f>
        <v>30975</v>
      </c>
      <c r="I157" s="108"/>
      <c r="J157" s="82" t="s">
        <v>610</v>
      </c>
      <c r="K157" s="85"/>
      <c r="L157" s="82"/>
    </row>
    <row r="158" customFormat="1" ht="50.25" spans="1:12">
      <c r="A158" s="70">
        <f t="shared" si="13"/>
        <v>155</v>
      </c>
      <c r="B158" s="191" t="s">
        <v>607</v>
      </c>
      <c r="C158" s="191" t="s">
        <v>608</v>
      </c>
      <c r="D158" s="195" t="s">
        <v>615</v>
      </c>
      <c r="E158" s="71">
        <v>1</v>
      </c>
      <c r="F158" s="71">
        <v>1</v>
      </c>
      <c r="G158" s="196">
        <f>90950*1.05</f>
        <v>95497.5</v>
      </c>
      <c r="H158" s="196">
        <f>90950*1.05</f>
        <v>95497.5</v>
      </c>
      <c r="I158" s="108"/>
      <c r="J158" s="82" t="s">
        <v>610</v>
      </c>
      <c r="K158" s="85"/>
      <c r="L158" s="82"/>
    </row>
    <row r="159" customFormat="1" ht="50.25" spans="1:12">
      <c r="A159" s="70">
        <f t="shared" si="13"/>
        <v>156</v>
      </c>
      <c r="B159" s="191" t="s">
        <v>607</v>
      </c>
      <c r="C159" s="191" t="s">
        <v>608</v>
      </c>
      <c r="D159" s="195" t="s">
        <v>615</v>
      </c>
      <c r="E159" s="71">
        <v>1</v>
      </c>
      <c r="F159" s="71">
        <v>1</v>
      </c>
      <c r="G159" s="196">
        <f>90950*1.05</f>
        <v>95497.5</v>
      </c>
      <c r="H159" s="196">
        <f>90950*1.05</f>
        <v>95497.5</v>
      </c>
      <c r="I159" s="108"/>
      <c r="J159" s="82" t="s">
        <v>610</v>
      </c>
      <c r="K159" s="86"/>
      <c r="L159" s="82"/>
    </row>
    <row r="160" customFormat="1" ht="84" spans="1:12">
      <c r="A160" s="70">
        <f t="shared" si="13"/>
        <v>157</v>
      </c>
      <c r="B160" s="70" t="s">
        <v>179</v>
      </c>
      <c r="C160" s="70" t="s">
        <v>616</v>
      </c>
      <c r="D160" s="80" t="s">
        <v>617</v>
      </c>
      <c r="E160" s="71">
        <f>94576.5975+378.1365+18.963</f>
        <v>94973.697</v>
      </c>
      <c r="F160" s="73">
        <v>94900</v>
      </c>
      <c r="G160" s="70">
        <v>70</v>
      </c>
      <c r="H160" s="72">
        <v>60</v>
      </c>
      <c r="I160" s="109"/>
      <c r="J160" s="82" t="s">
        <v>476</v>
      </c>
      <c r="K160" s="197" t="s">
        <v>618</v>
      </c>
      <c r="L160" s="109"/>
    </row>
    <row r="161" customFormat="1" ht="36" spans="1:12">
      <c r="A161" s="70">
        <f t="shared" ref="A161:A190" si="14">ROW()-3</f>
        <v>158</v>
      </c>
      <c r="B161" s="70" t="s">
        <v>619</v>
      </c>
      <c r="C161" s="70" t="s">
        <v>180</v>
      </c>
      <c r="D161" s="71" t="s">
        <v>620</v>
      </c>
      <c r="E161" s="71">
        <v>4200</v>
      </c>
      <c r="F161" s="71">
        <v>840</v>
      </c>
      <c r="G161" s="70">
        <v>330</v>
      </c>
      <c r="H161" s="70">
        <v>310</v>
      </c>
      <c r="I161" s="82"/>
      <c r="J161" s="82" t="s">
        <v>610</v>
      </c>
      <c r="K161" s="108" t="s">
        <v>621</v>
      </c>
      <c r="L161" s="82"/>
    </row>
    <row r="162" customFormat="1" ht="36" spans="1:12">
      <c r="A162" s="70">
        <f t="shared" si="14"/>
        <v>159</v>
      </c>
      <c r="B162" s="70" t="s">
        <v>619</v>
      </c>
      <c r="C162" s="70" t="s">
        <v>180</v>
      </c>
      <c r="D162" s="71" t="s">
        <v>622</v>
      </c>
      <c r="E162" s="71">
        <v>8400</v>
      </c>
      <c r="F162" s="71">
        <v>1680</v>
      </c>
      <c r="G162" s="70">
        <v>340.1</v>
      </c>
      <c r="H162" s="70">
        <v>320</v>
      </c>
      <c r="I162" s="82"/>
      <c r="J162" s="82" t="s">
        <v>610</v>
      </c>
      <c r="K162" s="108" t="s">
        <v>621</v>
      </c>
      <c r="L162" s="82"/>
    </row>
    <row r="163" customFormat="1" ht="36" spans="1:12">
      <c r="A163" s="70">
        <f t="shared" si="14"/>
        <v>160</v>
      </c>
      <c r="B163" s="70" t="s">
        <v>619</v>
      </c>
      <c r="C163" s="70" t="s">
        <v>180</v>
      </c>
      <c r="D163" s="71" t="s">
        <v>623</v>
      </c>
      <c r="E163" s="71">
        <v>5600</v>
      </c>
      <c r="F163" s="71">
        <v>1120</v>
      </c>
      <c r="G163" s="70">
        <v>351.07</v>
      </c>
      <c r="H163" s="70">
        <v>330</v>
      </c>
      <c r="I163" s="82"/>
      <c r="J163" s="82" t="s">
        <v>610</v>
      </c>
      <c r="K163" s="108" t="s">
        <v>621</v>
      </c>
      <c r="L163" s="82"/>
    </row>
    <row r="164" customFormat="1" ht="36" spans="1:12">
      <c r="A164" s="70">
        <f t="shared" si="14"/>
        <v>161</v>
      </c>
      <c r="B164" s="70" t="s">
        <v>619</v>
      </c>
      <c r="C164" s="70" t="s">
        <v>180</v>
      </c>
      <c r="D164" s="71" t="s">
        <v>624</v>
      </c>
      <c r="E164" s="71">
        <v>85000</v>
      </c>
      <c r="F164" s="71">
        <v>21250</v>
      </c>
      <c r="G164" s="70">
        <v>362.04</v>
      </c>
      <c r="H164" s="70">
        <v>340</v>
      </c>
      <c r="I164" s="82"/>
      <c r="J164" s="82" t="s">
        <v>610</v>
      </c>
      <c r="K164" s="108" t="s">
        <v>621</v>
      </c>
      <c r="L164" s="82"/>
    </row>
    <row r="165" customFormat="1" ht="36" spans="1:12">
      <c r="A165" s="70">
        <f t="shared" si="14"/>
        <v>162</v>
      </c>
      <c r="B165" s="70" t="s">
        <v>619</v>
      </c>
      <c r="C165" s="70" t="s">
        <v>180</v>
      </c>
      <c r="D165" s="71" t="s">
        <v>625</v>
      </c>
      <c r="E165" s="71">
        <v>1400</v>
      </c>
      <c r="F165" s="71">
        <v>280</v>
      </c>
      <c r="G165" s="70">
        <v>378.49</v>
      </c>
      <c r="H165" s="70">
        <v>355</v>
      </c>
      <c r="I165" s="82"/>
      <c r="J165" s="82" t="s">
        <v>610</v>
      </c>
      <c r="K165" s="108" t="s">
        <v>621</v>
      </c>
      <c r="L165" s="82"/>
    </row>
    <row r="166" customFormat="1" ht="36" spans="1:12">
      <c r="A166" s="70">
        <f t="shared" si="14"/>
        <v>163</v>
      </c>
      <c r="B166" s="70" t="s">
        <v>619</v>
      </c>
      <c r="C166" s="70" t="s">
        <v>180</v>
      </c>
      <c r="D166" s="71" t="s">
        <v>626</v>
      </c>
      <c r="E166" s="71">
        <v>7350</v>
      </c>
      <c r="F166" s="71">
        <v>1470</v>
      </c>
      <c r="G166" s="70">
        <v>400.44</v>
      </c>
      <c r="H166" s="70">
        <v>375</v>
      </c>
      <c r="I166" s="82"/>
      <c r="J166" s="82" t="s">
        <v>610</v>
      </c>
      <c r="K166" s="108" t="s">
        <v>621</v>
      </c>
      <c r="L166" s="82"/>
    </row>
    <row r="167" customFormat="1" ht="36" spans="1:12">
      <c r="A167" s="70">
        <f t="shared" si="14"/>
        <v>164</v>
      </c>
      <c r="B167" s="70" t="s">
        <v>619</v>
      </c>
      <c r="C167" s="70" t="s">
        <v>180</v>
      </c>
      <c r="D167" s="71" t="s">
        <v>627</v>
      </c>
      <c r="E167" s="71">
        <v>700</v>
      </c>
      <c r="F167" s="71">
        <v>140</v>
      </c>
      <c r="G167" s="70">
        <v>415</v>
      </c>
      <c r="H167" s="70">
        <v>405</v>
      </c>
      <c r="I167" s="82"/>
      <c r="J167" s="82" t="s">
        <v>610</v>
      </c>
      <c r="K167" s="108" t="s">
        <v>621</v>
      </c>
      <c r="L167" s="82"/>
    </row>
    <row r="168" customFormat="1" ht="48" spans="1:12">
      <c r="A168" s="70">
        <f t="shared" si="14"/>
        <v>165</v>
      </c>
      <c r="B168" s="70" t="s">
        <v>628</v>
      </c>
      <c r="C168" s="71" t="s">
        <v>629</v>
      </c>
      <c r="D168" s="71" t="s">
        <v>630</v>
      </c>
      <c r="E168" s="71">
        <v>208420</v>
      </c>
      <c r="F168" s="71">
        <v>25776</v>
      </c>
      <c r="G168" s="70">
        <v>38.56</v>
      </c>
      <c r="H168" s="70">
        <v>38</v>
      </c>
      <c r="I168" s="82"/>
      <c r="J168" s="82" t="s">
        <v>610</v>
      </c>
      <c r="K168" s="108" t="s">
        <v>631</v>
      </c>
      <c r="L168" s="82"/>
    </row>
    <row r="169" customFormat="1" ht="48" spans="1:12">
      <c r="A169" s="70">
        <f t="shared" si="14"/>
        <v>166</v>
      </c>
      <c r="B169" s="70" t="s">
        <v>632</v>
      </c>
      <c r="C169" s="71" t="s">
        <v>75</v>
      </c>
      <c r="D169" s="71" t="s">
        <v>633</v>
      </c>
      <c r="E169" s="71">
        <v>4852.8</v>
      </c>
      <c r="F169" s="71">
        <v>4852</v>
      </c>
      <c r="G169" s="70">
        <v>160</v>
      </c>
      <c r="H169" s="70">
        <v>110</v>
      </c>
      <c r="I169" s="82"/>
      <c r="J169" s="82" t="s">
        <v>610</v>
      </c>
      <c r="K169" s="108" t="s">
        <v>631</v>
      </c>
      <c r="L169" s="82"/>
    </row>
    <row r="170" customFormat="1" ht="48" spans="1:12">
      <c r="A170" s="70">
        <f t="shared" si="14"/>
        <v>167</v>
      </c>
      <c r="B170" s="70" t="s">
        <v>634</v>
      </c>
      <c r="C170" s="70" t="s">
        <v>75</v>
      </c>
      <c r="D170" s="71" t="s">
        <v>635</v>
      </c>
      <c r="E170" s="71">
        <v>500</v>
      </c>
      <c r="F170" s="71">
        <v>500</v>
      </c>
      <c r="G170" s="70">
        <v>100</v>
      </c>
      <c r="H170" s="70">
        <v>95</v>
      </c>
      <c r="I170" s="82"/>
      <c r="J170" s="82" t="s">
        <v>610</v>
      </c>
      <c r="K170" s="108" t="s">
        <v>631</v>
      </c>
      <c r="L170" s="82"/>
    </row>
    <row r="171" customFormat="1" ht="48" spans="1:12">
      <c r="A171" s="70">
        <f t="shared" si="14"/>
        <v>168</v>
      </c>
      <c r="B171" s="70" t="s">
        <v>636</v>
      </c>
      <c r="C171" s="70" t="s">
        <v>75</v>
      </c>
      <c r="D171" s="70" t="s">
        <v>635</v>
      </c>
      <c r="E171" s="70">
        <v>1175.92</v>
      </c>
      <c r="F171" s="70">
        <v>1000</v>
      </c>
      <c r="G171" s="70">
        <v>450</v>
      </c>
      <c r="H171" s="70">
        <v>280</v>
      </c>
      <c r="I171" s="82"/>
      <c r="J171" s="82" t="s">
        <v>610</v>
      </c>
      <c r="K171" s="108" t="s">
        <v>631</v>
      </c>
      <c r="L171" s="82"/>
    </row>
    <row r="172" customFormat="1" ht="48" spans="1:12">
      <c r="A172" s="70">
        <f t="shared" si="14"/>
        <v>169</v>
      </c>
      <c r="B172" s="70" t="s">
        <v>637</v>
      </c>
      <c r="C172" s="70" t="s">
        <v>101</v>
      </c>
      <c r="D172" s="70" t="s">
        <v>57</v>
      </c>
      <c r="E172" s="70">
        <v>80</v>
      </c>
      <c r="F172" s="70">
        <v>80</v>
      </c>
      <c r="G172" s="70">
        <v>175.15</v>
      </c>
      <c r="H172" s="70">
        <v>135</v>
      </c>
      <c r="I172" s="82"/>
      <c r="J172" s="82" t="s">
        <v>638</v>
      </c>
      <c r="K172" s="108" t="s">
        <v>639</v>
      </c>
      <c r="L172" s="82"/>
    </row>
    <row r="173" customFormat="1" ht="48" spans="1:12">
      <c r="A173" s="70">
        <f t="shared" si="14"/>
        <v>170</v>
      </c>
      <c r="B173" s="70" t="s">
        <v>640</v>
      </c>
      <c r="C173" s="70" t="s">
        <v>608</v>
      </c>
      <c r="D173" s="71" t="s">
        <v>641</v>
      </c>
      <c r="E173" s="70">
        <v>1</v>
      </c>
      <c r="F173" s="70">
        <v>1</v>
      </c>
      <c r="G173" s="70">
        <v>50850</v>
      </c>
      <c r="H173" s="70">
        <v>40000</v>
      </c>
      <c r="I173" s="82"/>
      <c r="J173" s="82" t="s">
        <v>638</v>
      </c>
      <c r="K173" s="108" t="s">
        <v>639</v>
      </c>
      <c r="L173" s="82"/>
    </row>
    <row r="174" customFormat="1" ht="48" spans="1:12">
      <c r="A174" s="70">
        <f t="shared" si="14"/>
        <v>171</v>
      </c>
      <c r="B174" s="70" t="s">
        <v>640</v>
      </c>
      <c r="C174" s="70" t="s">
        <v>608</v>
      </c>
      <c r="D174" s="71" t="s">
        <v>642</v>
      </c>
      <c r="E174" s="70">
        <v>3</v>
      </c>
      <c r="F174" s="70">
        <v>3</v>
      </c>
      <c r="G174" s="70">
        <v>42940</v>
      </c>
      <c r="H174" s="70">
        <v>35000</v>
      </c>
      <c r="I174" s="82"/>
      <c r="J174" s="82" t="s">
        <v>638</v>
      </c>
      <c r="K174" s="108" t="s">
        <v>639</v>
      </c>
      <c r="L174" s="82"/>
    </row>
    <row r="175" customFormat="1" ht="48" spans="1:12">
      <c r="A175" s="70">
        <f t="shared" si="14"/>
        <v>172</v>
      </c>
      <c r="B175" s="70" t="s">
        <v>640</v>
      </c>
      <c r="C175" s="70" t="s">
        <v>608</v>
      </c>
      <c r="D175" s="71" t="s">
        <v>643</v>
      </c>
      <c r="E175" s="70">
        <v>2</v>
      </c>
      <c r="F175" s="70">
        <v>2</v>
      </c>
      <c r="G175" s="70">
        <v>13560</v>
      </c>
      <c r="H175" s="70">
        <v>12000</v>
      </c>
      <c r="I175" s="82"/>
      <c r="J175" s="82" t="s">
        <v>638</v>
      </c>
      <c r="K175" s="108" t="s">
        <v>639</v>
      </c>
      <c r="L175" s="82"/>
    </row>
    <row r="176" customFormat="1" ht="48" spans="1:12">
      <c r="A176" s="70">
        <f t="shared" si="14"/>
        <v>173</v>
      </c>
      <c r="B176" s="70" t="s">
        <v>640</v>
      </c>
      <c r="C176" s="70" t="s">
        <v>608</v>
      </c>
      <c r="D176" s="71" t="s">
        <v>644</v>
      </c>
      <c r="E176" s="70">
        <v>2</v>
      </c>
      <c r="F176" s="70">
        <v>2</v>
      </c>
      <c r="G176" s="70">
        <v>28250</v>
      </c>
      <c r="H176" s="70">
        <v>25000</v>
      </c>
      <c r="I176" s="82"/>
      <c r="J176" s="82" t="s">
        <v>638</v>
      </c>
      <c r="K176" s="108" t="s">
        <v>639</v>
      </c>
      <c r="L176" s="82"/>
    </row>
    <row r="177" customFormat="1" ht="48" spans="1:12">
      <c r="A177" s="70">
        <f t="shared" si="14"/>
        <v>174</v>
      </c>
      <c r="B177" s="70" t="s">
        <v>640</v>
      </c>
      <c r="C177" s="70" t="s">
        <v>608</v>
      </c>
      <c r="D177" s="71" t="s">
        <v>645</v>
      </c>
      <c r="E177" s="70">
        <v>4</v>
      </c>
      <c r="F177" s="70">
        <v>4</v>
      </c>
      <c r="G177" s="70">
        <v>56500</v>
      </c>
      <c r="H177" s="70">
        <v>45000</v>
      </c>
      <c r="I177" s="82"/>
      <c r="J177" s="82" t="s">
        <v>638</v>
      </c>
      <c r="K177" s="108" t="s">
        <v>639</v>
      </c>
      <c r="L177" s="82"/>
    </row>
    <row r="178" customFormat="1" ht="48" spans="1:12">
      <c r="A178" s="70">
        <f t="shared" si="14"/>
        <v>175</v>
      </c>
      <c r="B178" s="70" t="s">
        <v>646</v>
      </c>
      <c r="C178" s="70" t="s">
        <v>101</v>
      </c>
      <c r="D178" s="70" t="s">
        <v>647</v>
      </c>
      <c r="E178" s="70">
        <v>7</v>
      </c>
      <c r="F178" s="70">
        <v>7</v>
      </c>
      <c r="G178" s="70">
        <v>1200</v>
      </c>
      <c r="H178" s="70">
        <v>670</v>
      </c>
      <c r="I178" s="82"/>
      <c r="J178" s="82" t="s">
        <v>638</v>
      </c>
      <c r="K178" s="108" t="s">
        <v>639</v>
      </c>
      <c r="L178" s="82"/>
    </row>
    <row r="179" customFormat="1" ht="48" spans="1:12">
      <c r="A179" s="70">
        <f t="shared" ref="A179:A188" si="15">ROW()-3</f>
        <v>176</v>
      </c>
      <c r="B179" s="70" t="s">
        <v>648</v>
      </c>
      <c r="C179" s="70" t="s">
        <v>101</v>
      </c>
      <c r="D179" s="70" t="s">
        <v>649</v>
      </c>
      <c r="E179" s="70">
        <v>96</v>
      </c>
      <c r="F179" s="70">
        <v>48</v>
      </c>
      <c r="G179" s="70">
        <v>461.52</v>
      </c>
      <c r="H179" s="70">
        <v>330</v>
      </c>
      <c r="I179" s="82"/>
      <c r="J179" s="82" t="s">
        <v>638</v>
      </c>
      <c r="K179" s="108" t="s">
        <v>639</v>
      </c>
      <c r="L179" s="82"/>
    </row>
    <row r="180" customFormat="1" ht="48" spans="1:12">
      <c r="A180" s="70">
        <f t="shared" si="15"/>
        <v>177</v>
      </c>
      <c r="B180" s="70" t="s">
        <v>648</v>
      </c>
      <c r="C180" s="70" t="s">
        <v>101</v>
      </c>
      <c r="D180" s="70" t="s">
        <v>650</v>
      </c>
      <c r="E180" s="70">
        <v>32</v>
      </c>
      <c r="F180" s="70">
        <v>16</v>
      </c>
      <c r="G180" s="70">
        <v>482.6</v>
      </c>
      <c r="H180" s="70">
        <v>350</v>
      </c>
      <c r="I180" s="82"/>
      <c r="J180" s="82" t="s">
        <v>638</v>
      </c>
      <c r="K180" s="108" t="s">
        <v>639</v>
      </c>
      <c r="L180" s="82"/>
    </row>
    <row r="181" customFormat="1" ht="48" spans="1:12">
      <c r="A181" s="70">
        <f t="shared" si="15"/>
        <v>178</v>
      </c>
      <c r="B181" s="70" t="s">
        <v>648</v>
      </c>
      <c r="C181" s="70" t="s">
        <v>101</v>
      </c>
      <c r="D181" s="70" t="s">
        <v>651</v>
      </c>
      <c r="E181" s="70">
        <v>64</v>
      </c>
      <c r="F181" s="70">
        <v>32</v>
      </c>
      <c r="G181" s="70">
        <v>688.4</v>
      </c>
      <c r="H181" s="70">
        <v>578</v>
      </c>
      <c r="I181" s="82"/>
      <c r="J181" s="82" t="s">
        <v>638</v>
      </c>
      <c r="K181" s="108" t="s">
        <v>639</v>
      </c>
      <c r="L181" s="82"/>
    </row>
    <row r="182" customFormat="1" ht="48" spans="1:12">
      <c r="A182" s="70">
        <f t="shared" si="15"/>
        <v>179</v>
      </c>
      <c r="B182" s="70" t="s">
        <v>652</v>
      </c>
      <c r="C182" s="70" t="s">
        <v>101</v>
      </c>
      <c r="D182" s="71" t="s">
        <v>653</v>
      </c>
      <c r="E182" s="71">
        <v>7000</v>
      </c>
      <c r="F182" s="71">
        <v>7000</v>
      </c>
      <c r="G182" s="70">
        <v>15.72</v>
      </c>
      <c r="H182" s="70">
        <v>10</v>
      </c>
      <c r="I182" s="82"/>
      <c r="J182" s="82" t="s">
        <v>638</v>
      </c>
      <c r="K182" s="108" t="s">
        <v>639</v>
      </c>
      <c r="L182" s="82"/>
    </row>
    <row r="183" customFormat="1" ht="48" spans="1:12">
      <c r="A183" s="70">
        <f t="shared" si="15"/>
        <v>180</v>
      </c>
      <c r="B183" s="70" t="s">
        <v>652</v>
      </c>
      <c r="C183" s="70" t="s">
        <v>101</v>
      </c>
      <c r="D183" s="71" t="s">
        <v>654</v>
      </c>
      <c r="E183" s="71">
        <v>600</v>
      </c>
      <c r="F183" s="71">
        <v>600</v>
      </c>
      <c r="G183" s="70">
        <v>35.94</v>
      </c>
      <c r="H183" s="70">
        <v>30</v>
      </c>
      <c r="I183" s="82"/>
      <c r="J183" s="82" t="s">
        <v>638</v>
      </c>
      <c r="K183" s="108" t="s">
        <v>639</v>
      </c>
      <c r="L183" s="82"/>
    </row>
    <row r="184" customFormat="1" spans="1:12">
      <c r="A184" s="70">
        <f t="shared" si="15"/>
        <v>181</v>
      </c>
      <c r="B184" s="70"/>
      <c r="C184" s="70"/>
      <c r="D184" s="71"/>
      <c r="E184" s="71"/>
      <c r="F184" s="73"/>
      <c r="G184" s="70"/>
      <c r="H184" s="196"/>
      <c r="I184" s="82"/>
      <c r="J184" s="82"/>
      <c r="K184" s="108"/>
      <c r="L184" s="82"/>
    </row>
    <row r="185" customFormat="1" spans="1:12">
      <c r="A185" s="70">
        <f t="shared" si="15"/>
        <v>182</v>
      </c>
      <c r="B185" s="70"/>
      <c r="C185" s="70"/>
      <c r="D185" s="71"/>
      <c r="E185" s="71"/>
      <c r="F185" s="73"/>
      <c r="G185" s="70"/>
      <c r="H185" s="196"/>
      <c r="I185" s="82"/>
      <c r="J185" s="82"/>
      <c r="K185" s="108"/>
      <c r="L185" s="82"/>
    </row>
    <row r="186" customFormat="1" spans="1:12">
      <c r="A186" s="70">
        <f t="shared" si="15"/>
        <v>183</v>
      </c>
      <c r="B186" s="70"/>
      <c r="C186" s="70"/>
      <c r="D186" s="71"/>
      <c r="E186" s="71"/>
      <c r="F186" s="73"/>
      <c r="G186" s="70"/>
      <c r="H186" s="196"/>
      <c r="I186" s="82"/>
      <c r="J186" s="82"/>
      <c r="K186" s="108"/>
      <c r="L186" s="82"/>
    </row>
    <row r="187" customFormat="1" spans="1:12">
      <c r="A187" s="70">
        <f t="shared" si="15"/>
        <v>184</v>
      </c>
      <c r="B187" s="70"/>
      <c r="C187" s="70"/>
      <c r="D187" s="71"/>
      <c r="E187" s="71"/>
      <c r="F187" s="73"/>
      <c r="G187" s="70"/>
      <c r="H187" s="196"/>
      <c r="I187" s="82"/>
      <c r="J187" s="82"/>
      <c r="K187" s="108"/>
      <c r="L187" s="82"/>
    </row>
    <row r="188" customFormat="1" ht="35" customHeight="1" spans="1:12">
      <c r="A188" s="112" t="s">
        <v>184</v>
      </c>
      <c r="B188" s="112"/>
      <c r="C188" s="113" t="s">
        <v>185</v>
      </c>
      <c r="D188" s="113"/>
      <c r="E188" s="113"/>
      <c r="F188" s="174"/>
      <c r="G188" s="114" t="s">
        <v>186</v>
      </c>
      <c r="H188" s="112"/>
      <c r="I188" s="113" t="s">
        <v>187</v>
      </c>
      <c r="J188" s="112"/>
      <c r="K188" s="115" t="s">
        <v>188</v>
      </c>
      <c r="L188" s="116"/>
    </row>
  </sheetData>
  <autoFilter xmlns:etc="http://www.wps.cn/officeDocument/2017/etCustomData" ref="A3:L188" etc:filterBottomFollowUsedRange="0">
    <extLst/>
  </autoFilter>
  <mergeCells count="8">
    <mergeCell ref="A1:L1"/>
    <mergeCell ref="A2:B2"/>
    <mergeCell ref="C2:L2"/>
    <mergeCell ref="C188:D188"/>
    <mergeCell ref="K4:K80"/>
    <mergeCell ref="K81:K150"/>
    <mergeCell ref="K154:K159"/>
    <mergeCell ref="L4:L70"/>
  </mergeCells>
  <printOptions horizontalCentered="1"/>
  <pageMargins left="0.393055555555556" right="0.393055555555556" top="0.786805555555556" bottom="0.786805555555556" header="0.590277777777778" footer="0.590277777777778"/>
  <pageSetup paperSize="9" scale="59" fitToHeight="0" orientation="landscape" horizontalDpi="600"/>
  <headerFooter/>
  <rowBreaks count="1" manualBreakCount="1">
    <brk id="18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4"/>
  <sheetViews>
    <sheetView view="pageBreakPreview" zoomScaleNormal="100" workbookViewId="0">
      <pane ySplit="3" topLeftCell="A18" activePane="bottomLeft" state="frozen"/>
      <selection/>
      <selection pane="bottomLeft" activeCell="D22" sqref="D22"/>
    </sheetView>
  </sheetViews>
  <sheetFormatPr defaultColWidth="15.125" defaultRowHeight="14.25"/>
  <cols>
    <col min="1" max="1" width="7" customWidth="1"/>
    <col min="2" max="2" width="19.625" customWidth="1"/>
    <col min="3" max="3" width="5.875" customWidth="1"/>
    <col min="4" max="4" width="22.25" customWidth="1"/>
    <col min="5" max="5" width="15" customWidth="1"/>
    <col min="6" max="6" width="13.625" customWidth="1"/>
    <col min="7" max="7" width="19.875" customWidth="1"/>
    <col min="8" max="8" width="9.75" customWidth="1"/>
    <col min="9" max="9" width="16" customWidth="1"/>
    <col min="10" max="10" width="12.25" customWidth="1"/>
    <col min="11" max="11" width="40" style="47" customWidth="1"/>
    <col min="12" max="12" width="14" customWidth="1"/>
    <col min="13" max="16384" width="15.125" customWidth="1"/>
  </cols>
  <sheetData>
    <row r="1" customFormat="1" ht="26" customHeight="1" spans="1:12">
      <c r="A1" s="93" t="s">
        <v>655</v>
      </c>
      <c r="B1" s="93"/>
      <c r="C1" s="93"/>
      <c r="D1" s="93"/>
      <c r="E1" s="93"/>
      <c r="F1" s="93"/>
      <c r="G1" s="93"/>
      <c r="H1" s="93"/>
      <c r="I1" s="93"/>
      <c r="J1" s="93"/>
      <c r="K1" s="94"/>
      <c r="L1" s="93"/>
    </row>
    <row r="2" s="92" customFormat="1" ht="32" customHeight="1" spans="1:12">
      <c r="A2" s="95" t="s">
        <v>1</v>
      </c>
      <c r="B2" s="96"/>
      <c r="C2" s="97" t="s">
        <v>2</v>
      </c>
      <c r="D2" s="98"/>
      <c r="E2" s="98"/>
      <c r="F2" s="98"/>
      <c r="G2" s="98"/>
      <c r="H2" s="98"/>
      <c r="I2" s="98"/>
      <c r="J2" s="98"/>
      <c r="K2" s="98"/>
      <c r="L2" s="99"/>
    </row>
    <row r="3" s="92" customFormat="1" ht="59" customHeight="1" spans="1:12">
      <c r="A3" s="100" t="s">
        <v>3</v>
      </c>
      <c r="B3" s="100" t="s">
        <v>4</v>
      </c>
      <c r="C3" s="100" t="s">
        <v>5</v>
      </c>
      <c r="D3" s="101" t="s">
        <v>6</v>
      </c>
      <c r="E3" s="101" t="s">
        <v>7</v>
      </c>
      <c r="F3" s="101" t="s">
        <v>8</v>
      </c>
      <c r="G3" s="102" t="s">
        <v>9</v>
      </c>
      <c r="H3" s="100" t="s">
        <v>10</v>
      </c>
      <c r="I3" s="103" t="s">
        <v>11</v>
      </c>
      <c r="J3" s="100" t="s">
        <v>12</v>
      </c>
      <c r="K3" s="102" t="s">
        <v>13</v>
      </c>
      <c r="L3" s="104" t="s">
        <v>14</v>
      </c>
    </row>
    <row r="4" ht="30" customHeight="1" spans="1:12">
      <c r="A4" s="70">
        <v>1</v>
      </c>
      <c r="B4" s="70" t="s">
        <v>45</v>
      </c>
      <c r="C4" s="70" t="s">
        <v>38</v>
      </c>
      <c r="D4" s="71">
        <v>110</v>
      </c>
      <c r="E4" s="105">
        <v>26216.82</v>
      </c>
      <c r="F4" s="73">
        <v>14000</v>
      </c>
      <c r="G4" s="70">
        <v>24</v>
      </c>
      <c r="H4" s="70">
        <v>13.5</v>
      </c>
      <c r="I4" s="82"/>
      <c r="J4" s="82" t="s">
        <v>656</v>
      </c>
      <c r="K4" s="108" t="s">
        <v>657</v>
      </c>
      <c r="L4" s="84"/>
    </row>
    <row r="5" ht="30" customHeight="1" spans="1:12">
      <c r="A5" s="70">
        <v>2</v>
      </c>
      <c r="B5" s="70" t="s">
        <v>45</v>
      </c>
      <c r="C5" s="70" t="s">
        <v>38</v>
      </c>
      <c r="D5" s="71">
        <v>75</v>
      </c>
      <c r="E5" s="105">
        <v>74751.78</v>
      </c>
      <c r="F5" s="73">
        <v>25000</v>
      </c>
      <c r="G5" s="70">
        <v>11.7</v>
      </c>
      <c r="H5" s="70">
        <v>8.9</v>
      </c>
      <c r="I5" s="82"/>
      <c r="J5" s="82" t="s">
        <v>656</v>
      </c>
      <c r="K5" s="108" t="s">
        <v>657</v>
      </c>
      <c r="L5" s="84"/>
    </row>
    <row r="6" ht="30" customHeight="1" spans="1:12">
      <c r="A6" s="70">
        <v>3</v>
      </c>
      <c r="B6" s="70" t="s">
        <v>45</v>
      </c>
      <c r="C6" s="70" t="s">
        <v>38</v>
      </c>
      <c r="D6" s="71">
        <v>50</v>
      </c>
      <c r="E6" s="105">
        <v>62594.34</v>
      </c>
      <c r="F6" s="73">
        <v>24000</v>
      </c>
      <c r="G6" s="70">
        <v>7</v>
      </c>
      <c r="H6" s="70">
        <v>5.7</v>
      </c>
      <c r="I6" s="82"/>
      <c r="J6" s="82" t="s">
        <v>656</v>
      </c>
      <c r="K6" s="108" t="s">
        <v>657</v>
      </c>
      <c r="L6" s="84"/>
    </row>
    <row r="7" ht="30" customHeight="1" spans="1:12">
      <c r="A7" s="70">
        <v>4</v>
      </c>
      <c r="B7" s="70" t="s">
        <v>45</v>
      </c>
      <c r="C7" s="70" t="s">
        <v>38</v>
      </c>
      <c r="D7" s="71">
        <v>32</v>
      </c>
      <c r="E7" s="105">
        <v>194545.53</v>
      </c>
      <c r="F7" s="73">
        <v>48000</v>
      </c>
      <c r="G7" s="70">
        <v>5.1</v>
      </c>
      <c r="H7" s="70">
        <v>3.8</v>
      </c>
      <c r="I7" s="82"/>
      <c r="J7" s="82" t="s">
        <v>656</v>
      </c>
      <c r="K7" s="108" t="s">
        <v>657</v>
      </c>
      <c r="L7" s="84"/>
    </row>
    <row r="8" customFormat="1" ht="30" customHeight="1" spans="1:12">
      <c r="A8" s="70">
        <v>5</v>
      </c>
      <c r="B8" s="70" t="s">
        <v>43</v>
      </c>
      <c r="C8" s="70" t="s">
        <v>38</v>
      </c>
      <c r="D8" s="71">
        <v>20</v>
      </c>
      <c r="E8" s="105">
        <v>288411.31</v>
      </c>
      <c r="F8" s="73">
        <v>68000</v>
      </c>
      <c r="G8" s="70">
        <v>3.2</v>
      </c>
      <c r="H8" s="70">
        <v>3</v>
      </c>
      <c r="I8" s="82"/>
      <c r="J8" s="82" t="s">
        <v>40</v>
      </c>
      <c r="K8" s="108" t="s">
        <v>657</v>
      </c>
      <c r="L8" s="84"/>
    </row>
    <row r="9" customFormat="1" ht="30" customHeight="1" spans="1:12">
      <c r="A9" s="70">
        <v>6</v>
      </c>
      <c r="B9" s="70" t="s">
        <v>43</v>
      </c>
      <c r="C9" s="70" t="s">
        <v>38</v>
      </c>
      <c r="D9" s="71">
        <v>25</v>
      </c>
      <c r="E9" s="105">
        <v>213265.96</v>
      </c>
      <c r="F9" s="73">
        <v>48000</v>
      </c>
      <c r="G9" s="70">
        <v>4.4</v>
      </c>
      <c r="H9" s="70">
        <v>4.5</v>
      </c>
      <c r="I9" s="82"/>
      <c r="J9" s="82" t="s">
        <v>40</v>
      </c>
      <c r="K9" s="108" t="s">
        <v>657</v>
      </c>
      <c r="L9" s="84"/>
    </row>
    <row r="10" customFormat="1" ht="30" customHeight="1" spans="1:12">
      <c r="A10" s="70">
        <v>7</v>
      </c>
      <c r="B10" s="70" t="s">
        <v>43</v>
      </c>
      <c r="C10" s="70" t="s">
        <v>38</v>
      </c>
      <c r="D10" s="71">
        <v>32</v>
      </c>
      <c r="E10" s="105">
        <v>19523.41</v>
      </c>
      <c r="F10" s="73">
        <v>35000</v>
      </c>
      <c r="G10" s="70">
        <v>7.14</v>
      </c>
      <c r="H10" s="70">
        <v>7</v>
      </c>
      <c r="I10" s="82"/>
      <c r="J10" s="82" t="s">
        <v>40</v>
      </c>
      <c r="K10" s="108" t="s">
        <v>657</v>
      </c>
      <c r="L10" s="84"/>
    </row>
    <row r="11" customFormat="1" ht="30" customHeight="1" spans="1:12">
      <c r="A11" s="70">
        <v>8</v>
      </c>
      <c r="B11" s="70" t="s">
        <v>44</v>
      </c>
      <c r="C11" s="70" t="s">
        <v>38</v>
      </c>
      <c r="D11" s="71">
        <v>20</v>
      </c>
      <c r="E11" s="105">
        <v>349021.67</v>
      </c>
      <c r="F11" s="73">
        <v>70000</v>
      </c>
      <c r="G11" s="70">
        <v>2.66</v>
      </c>
      <c r="H11" s="70">
        <v>2</v>
      </c>
      <c r="I11" s="82"/>
      <c r="J11" s="82" t="s">
        <v>40</v>
      </c>
      <c r="K11" s="108" t="s">
        <v>657</v>
      </c>
      <c r="L11" s="84"/>
    </row>
    <row r="12" customFormat="1" ht="30" customHeight="1" spans="1:12">
      <c r="A12" s="70">
        <v>9</v>
      </c>
      <c r="B12" s="70" t="s">
        <v>44</v>
      </c>
      <c r="C12" s="70" t="s">
        <v>38</v>
      </c>
      <c r="D12" s="71">
        <v>25</v>
      </c>
      <c r="E12" s="105">
        <v>214217.05</v>
      </c>
      <c r="F12" s="73">
        <v>54000</v>
      </c>
      <c r="G12" s="70">
        <v>3.47</v>
      </c>
      <c r="H12" s="70">
        <v>3</v>
      </c>
      <c r="I12" s="82"/>
      <c r="J12" s="82" t="s">
        <v>40</v>
      </c>
      <c r="K12" s="108" t="s">
        <v>657</v>
      </c>
      <c r="L12" s="84"/>
    </row>
    <row r="13" customFormat="1" ht="30" customHeight="1" spans="1:12">
      <c r="A13" s="70">
        <v>10</v>
      </c>
      <c r="B13" s="70" t="s">
        <v>44</v>
      </c>
      <c r="C13" s="70" t="s">
        <v>38</v>
      </c>
      <c r="D13" s="71">
        <v>32</v>
      </c>
      <c r="E13" s="105">
        <v>210083.31</v>
      </c>
      <c r="F13" s="73">
        <v>42000</v>
      </c>
      <c r="G13" s="70">
        <v>5.27</v>
      </c>
      <c r="H13" s="70">
        <v>4.6</v>
      </c>
      <c r="I13" s="82"/>
      <c r="J13" s="82" t="s">
        <v>40</v>
      </c>
      <c r="K13" s="108" t="s">
        <v>657</v>
      </c>
      <c r="L13" s="84"/>
    </row>
    <row r="14" ht="30" customHeight="1" spans="1:12">
      <c r="A14" s="70">
        <v>11</v>
      </c>
      <c r="B14" s="70" t="s">
        <v>658</v>
      </c>
      <c r="C14" s="70" t="s">
        <v>38</v>
      </c>
      <c r="D14" s="70" t="s">
        <v>659</v>
      </c>
      <c r="E14" s="105">
        <v>68841</v>
      </c>
      <c r="F14" s="73">
        <v>20000</v>
      </c>
      <c r="G14" s="70">
        <v>12.06</v>
      </c>
      <c r="H14" s="70">
        <v>9.89</v>
      </c>
      <c r="I14" s="82"/>
      <c r="J14" s="82" t="s">
        <v>660</v>
      </c>
      <c r="K14" s="108" t="s">
        <v>657</v>
      </c>
      <c r="L14" s="84"/>
    </row>
    <row r="15" ht="30" customHeight="1" spans="1:12">
      <c r="A15" s="70">
        <v>12</v>
      </c>
      <c r="B15" s="70" t="s">
        <v>658</v>
      </c>
      <c r="C15" s="70" t="s">
        <v>38</v>
      </c>
      <c r="D15" s="70" t="s">
        <v>661</v>
      </c>
      <c r="E15" s="105">
        <v>492864</v>
      </c>
      <c r="F15" s="73">
        <v>80000</v>
      </c>
      <c r="G15" s="70">
        <v>1.94</v>
      </c>
      <c r="H15" s="70">
        <v>1.51</v>
      </c>
      <c r="I15" s="82"/>
      <c r="J15" s="82" t="s">
        <v>660</v>
      </c>
      <c r="K15" s="108" t="s">
        <v>657</v>
      </c>
      <c r="L15" s="84"/>
    </row>
    <row r="16" ht="30" customHeight="1" spans="1:12">
      <c r="A16" s="70">
        <v>13</v>
      </c>
      <c r="B16" s="70" t="s">
        <v>658</v>
      </c>
      <c r="C16" s="70" t="s">
        <v>38</v>
      </c>
      <c r="D16" s="70" t="s">
        <v>662</v>
      </c>
      <c r="E16" s="105">
        <v>736457.8</v>
      </c>
      <c r="F16" s="73">
        <v>140000</v>
      </c>
      <c r="G16" s="70">
        <v>2.97</v>
      </c>
      <c r="H16" s="70">
        <v>2.44</v>
      </c>
      <c r="I16" s="82"/>
      <c r="J16" s="82" t="s">
        <v>660</v>
      </c>
      <c r="K16" s="108" t="s">
        <v>657</v>
      </c>
      <c r="L16" s="84"/>
    </row>
    <row r="17" ht="30" customHeight="1" spans="1:12">
      <c r="A17" s="70">
        <v>14</v>
      </c>
      <c r="B17" s="70" t="s">
        <v>663</v>
      </c>
      <c r="C17" s="70" t="s">
        <v>38</v>
      </c>
      <c r="D17" s="71" t="s">
        <v>664</v>
      </c>
      <c r="E17" s="105">
        <v>8476.8</v>
      </c>
      <c r="F17" s="73">
        <v>3532</v>
      </c>
      <c r="G17" s="70">
        <v>47.65</v>
      </c>
      <c r="H17" s="70">
        <v>39.06</v>
      </c>
      <c r="I17" s="82"/>
      <c r="J17" s="82" t="s">
        <v>660</v>
      </c>
      <c r="K17" s="108" t="s">
        <v>657</v>
      </c>
      <c r="L17" s="84"/>
    </row>
    <row r="18" ht="30" customHeight="1" spans="1:12">
      <c r="A18" s="70">
        <v>15</v>
      </c>
      <c r="B18" s="70" t="s">
        <v>663</v>
      </c>
      <c r="C18" s="70" t="s">
        <v>38</v>
      </c>
      <c r="D18" s="71" t="s">
        <v>665</v>
      </c>
      <c r="E18" s="105">
        <v>9148.8</v>
      </c>
      <c r="F18" s="73">
        <v>3812</v>
      </c>
      <c r="G18" s="70">
        <v>72.4</v>
      </c>
      <c r="H18" s="70">
        <v>59.35</v>
      </c>
      <c r="I18" s="82"/>
      <c r="J18" s="82" t="s">
        <v>660</v>
      </c>
      <c r="K18" s="108" t="s">
        <v>657</v>
      </c>
      <c r="L18" s="84"/>
    </row>
    <row r="19" ht="30" customHeight="1" spans="1:12">
      <c r="A19" s="70">
        <v>16</v>
      </c>
      <c r="B19" s="70" t="s">
        <v>663</v>
      </c>
      <c r="C19" s="70" t="s">
        <v>38</v>
      </c>
      <c r="D19" s="71" t="s">
        <v>666</v>
      </c>
      <c r="E19" s="105">
        <v>2497.6</v>
      </c>
      <c r="F19" s="73">
        <v>624</v>
      </c>
      <c r="G19" s="70">
        <v>58.88</v>
      </c>
      <c r="H19" s="70">
        <v>48.27</v>
      </c>
      <c r="I19" s="82"/>
      <c r="J19" s="82" t="s">
        <v>660</v>
      </c>
      <c r="K19" s="108" t="s">
        <v>657</v>
      </c>
      <c r="L19" s="84"/>
    </row>
    <row r="20" ht="30" customHeight="1" spans="1:12">
      <c r="A20" s="70">
        <v>17</v>
      </c>
      <c r="B20" s="70" t="s">
        <v>663</v>
      </c>
      <c r="C20" s="70" t="s">
        <v>38</v>
      </c>
      <c r="D20" s="71" t="s">
        <v>667</v>
      </c>
      <c r="E20" s="105">
        <v>3033.6</v>
      </c>
      <c r="F20" s="73">
        <v>1264</v>
      </c>
      <c r="G20" s="70">
        <v>47.65</v>
      </c>
      <c r="H20" s="70">
        <v>39.06</v>
      </c>
      <c r="I20" s="82"/>
      <c r="J20" s="82" t="s">
        <v>660</v>
      </c>
      <c r="K20" s="108" t="s">
        <v>657</v>
      </c>
      <c r="L20" s="84"/>
    </row>
    <row r="21" ht="30" customHeight="1" spans="1:12">
      <c r="A21" s="70">
        <v>18</v>
      </c>
      <c r="B21" s="70" t="s">
        <v>663</v>
      </c>
      <c r="C21" s="70" t="s">
        <v>38</v>
      </c>
      <c r="D21" s="71" t="s">
        <v>668</v>
      </c>
      <c r="E21" s="105">
        <v>2966.4</v>
      </c>
      <c r="F21" s="73">
        <v>1236</v>
      </c>
      <c r="G21" s="70">
        <v>72.4</v>
      </c>
      <c r="H21" s="70">
        <v>59.35</v>
      </c>
      <c r="I21" s="82"/>
      <c r="J21" s="82" t="s">
        <v>660</v>
      </c>
      <c r="K21" s="108" t="s">
        <v>657</v>
      </c>
      <c r="L21" s="84"/>
    </row>
    <row r="22" ht="30" customHeight="1" spans="1:12">
      <c r="A22" s="70">
        <v>19</v>
      </c>
      <c r="B22" s="70" t="s">
        <v>663</v>
      </c>
      <c r="C22" s="70" t="s">
        <v>38</v>
      </c>
      <c r="D22" s="71" t="s">
        <v>669</v>
      </c>
      <c r="E22" s="105">
        <v>17520</v>
      </c>
      <c r="F22" s="73">
        <v>7300</v>
      </c>
      <c r="G22" s="70">
        <v>30.3</v>
      </c>
      <c r="H22" s="70">
        <v>24.85</v>
      </c>
      <c r="I22" s="82"/>
      <c r="J22" s="82" t="s">
        <v>660</v>
      </c>
      <c r="K22" s="108" t="s">
        <v>657</v>
      </c>
      <c r="L22" s="84"/>
    </row>
    <row r="23" ht="30" customHeight="1" spans="1:12">
      <c r="A23" s="70">
        <v>20</v>
      </c>
      <c r="B23" s="70" t="s">
        <v>670</v>
      </c>
      <c r="C23" s="70" t="s">
        <v>38</v>
      </c>
      <c r="D23" s="71" t="s">
        <v>671</v>
      </c>
      <c r="E23" s="105">
        <v>1374.4</v>
      </c>
      <c r="F23" s="73">
        <v>156</v>
      </c>
      <c r="G23" s="70">
        <v>91.48</v>
      </c>
      <c r="H23" s="70">
        <v>74.99</v>
      </c>
      <c r="I23" s="82"/>
      <c r="J23" s="82" t="s">
        <v>660</v>
      </c>
      <c r="K23" s="108" t="s">
        <v>657</v>
      </c>
      <c r="L23" s="84"/>
    </row>
    <row r="24" ht="30" customHeight="1" spans="1:12">
      <c r="A24" s="70">
        <v>21</v>
      </c>
      <c r="B24" s="70" t="s">
        <v>670</v>
      </c>
      <c r="C24" s="70" t="s">
        <v>38</v>
      </c>
      <c r="D24" s="71" t="s">
        <v>672</v>
      </c>
      <c r="E24" s="105">
        <v>6144</v>
      </c>
      <c r="F24" s="73">
        <v>2560</v>
      </c>
      <c r="G24" s="70">
        <v>115</v>
      </c>
      <c r="H24" s="70">
        <v>94.3</v>
      </c>
      <c r="I24" s="82"/>
      <c r="J24" s="82" t="s">
        <v>660</v>
      </c>
      <c r="K24" s="108" t="s">
        <v>657</v>
      </c>
      <c r="L24" s="84"/>
    </row>
    <row r="25" ht="30" customHeight="1" spans="1:12">
      <c r="A25" s="70">
        <v>22</v>
      </c>
      <c r="B25" s="70" t="s">
        <v>663</v>
      </c>
      <c r="C25" s="70" t="s">
        <v>38</v>
      </c>
      <c r="D25" s="71" t="s">
        <v>673</v>
      </c>
      <c r="E25" s="105">
        <v>2976</v>
      </c>
      <c r="F25" s="73">
        <v>1240</v>
      </c>
      <c r="G25" s="70">
        <v>38.71</v>
      </c>
      <c r="H25" s="70">
        <v>31.73</v>
      </c>
      <c r="I25" s="82"/>
      <c r="J25" s="82" t="s">
        <v>660</v>
      </c>
      <c r="K25" s="108" t="s">
        <v>657</v>
      </c>
      <c r="L25" s="84"/>
    </row>
    <row r="26" ht="30" customHeight="1" spans="1:12">
      <c r="A26" s="70">
        <v>23</v>
      </c>
      <c r="B26" s="70" t="s">
        <v>670</v>
      </c>
      <c r="C26" s="70" t="s">
        <v>38</v>
      </c>
      <c r="D26" s="71" t="s">
        <v>674</v>
      </c>
      <c r="E26" s="105">
        <v>3483</v>
      </c>
      <c r="F26" s="73">
        <v>1450</v>
      </c>
      <c r="G26" s="70">
        <v>35.06</v>
      </c>
      <c r="H26" s="70">
        <v>28.74</v>
      </c>
      <c r="I26" s="82"/>
      <c r="J26" s="82" t="s">
        <v>660</v>
      </c>
      <c r="K26" s="108" t="s">
        <v>657</v>
      </c>
      <c r="L26" s="84"/>
    </row>
    <row r="27" ht="30" customHeight="1" spans="1:12">
      <c r="A27" s="70">
        <v>24</v>
      </c>
      <c r="B27" s="70" t="s">
        <v>670</v>
      </c>
      <c r="C27" s="70" t="s">
        <v>38</v>
      </c>
      <c r="D27" s="71" t="s">
        <v>675</v>
      </c>
      <c r="E27" s="105">
        <v>1284</v>
      </c>
      <c r="F27" s="73">
        <v>160</v>
      </c>
      <c r="G27" s="70">
        <v>21.33</v>
      </c>
      <c r="H27" s="70">
        <v>17.49</v>
      </c>
      <c r="I27" s="82"/>
      <c r="J27" s="82" t="s">
        <v>660</v>
      </c>
      <c r="K27" s="108" t="s">
        <v>657</v>
      </c>
      <c r="L27" s="84"/>
    </row>
    <row r="28" ht="30" customHeight="1" spans="1:12">
      <c r="A28" s="70">
        <v>25</v>
      </c>
      <c r="B28" s="70" t="s">
        <v>670</v>
      </c>
      <c r="C28" s="70" t="s">
        <v>38</v>
      </c>
      <c r="D28" s="71" t="s">
        <v>676</v>
      </c>
      <c r="E28" s="105">
        <v>3649</v>
      </c>
      <c r="F28" s="73">
        <v>1500</v>
      </c>
      <c r="G28" s="70">
        <v>70.88</v>
      </c>
      <c r="H28" s="70">
        <v>58.1</v>
      </c>
      <c r="I28" s="82"/>
      <c r="J28" s="82" t="s">
        <v>660</v>
      </c>
      <c r="K28" s="108" t="s">
        <v>657</v>
      </c>
      <c r="L28" s="84"/>
    </row>
    <row r="29" ht="30" customHeight="1" spans="1:12">
      <c r="A29" s="70">
        <v>26</v>
      </c>
      <c r="B29" s="109" t="s">
        <v>677</v>
      </c>
      <c r="C29" s="70" t="s">
        <v>546</v>
      </c>
      <c r="D29" s="71"/>
      <c r="E29" s="105">
        <v>1</v>
      </c>
      <c r="F29" s="73">
        <v>1</v>
      </c>
      <c r="G29" s="70">
        <f t="shared" ref="G29:G35" si="0">H29*1.03</f>
        <v>37770.1</v>
      </c>
      <c r="H29" s="72">
        <v>36670</v>
      </c>
      <c r="I29" s="82"/>
      <c r="J29" s="82" t="s">
        <v>678</v>
      </c>
      <c r="K29" s="108" t="s">
        <v>657</v>
      </c>
      <c r="L29" s="84"/>
    </row>
    <row r="30" ht="30" customHeight="1" spans="1:12">
      <c r="A30" s="70">
        <v>27</v>
      </c>
      <c r="B30" s="109" t="s">
        <v>679</v>
      </c>
      <c r="C30" s="70" t="s">
        <v>546</v>
      </c>
      <c r="D30" s="71"/>
      <c r="E30" s="105">
        <v>1</v>
      </c>
      <c r="F30" s="73">
        <v>1</v>
      </c>
      <c r="G30" s="70">
        <f t="shared" si="0"/>
        <v>179685.56</v>
      </c>
      <c r="H30" s="72">
        <v>174452</v>
      </c>
      <c r="I30" s="82"/>
      <c r="J30" s="82" t="s">
        <v>678</v>
      </c>
      <c r="K30" s="108" t="s">
        <v>657</v>
      </c>
      <c r="L30" s="84"/>
    </row>
    <row r="31" ht="30" customHeight="1" spans="1:12">
      <c r="A31" s="70">
        <v>28</v>
      </c>
      <c r="B31" s="109" t="s">
        <v>680</v>
      </c>
      <c r="C31" s="70" t="s">
        <v>546</v>
      </c>
      <c r="D31" s="71"/>
      <c r="E31" s="105">
        <v>1</v>
      </c>
      <c r="F31" s="73">
        <v>1</v>
      </c>
      <c r="G31" s="70">
        <f t="shared" si="0"/>
        <v>81588.36</v>
      </c>
      <c r="H31" s="72">
        <v>79212</v>
      </c>
      <c r="I31" s="82"/>
      <c r="J31" s="82" t="s">
        <v>678</v>
      </c>
      <c r="K31" s="108" t="s">
        <v>657</v>
      </c>
      <c r="L31" s="84"/>
    </row>
    <row r="32" ht="30" customHeight="1" spans="1:12">
      <c r="A32" s="70">
        <v>29</v>
      </c>
      <c r="B32" s="109" t="s">
        <v>219</v>
      </c>
      <c r="C32" s="70" t="s">
        <v>546</v>
      </c>
      <c r="D32" s="71"/>
      <c r="E32" s="105">
        <v>1</v>
      </c>
      <c r="F32" s="73">
        <v>1</v>
      </c>
      <c r="G32" s="70">
        <f t="shared" si="0"/>
        <v>36970.82</v>
      </c>
      <c r="H32" s="72">
        <v>35894</v>
      </c>
      <c r="I32" s="82"/>
      <c r="J32" s="82" t="s">
        <v>678</v>
      </c>
      <c r="K32" s="108" t="s">
        <v>657</v>
      </c>
      <c r="L32" s="84"/>
    </row>
    <row r="33" ht="30" customHeight="1" spans="1:13">
      <c r="A33" s="70">
        <v>30</v>
      </c>
      <c r="B33" s="109" t="s">
        <v>220</v>
      </c>
      <c r="C33" s="70" t="s">
        <v>546</v>
      </c>
      <c r="D33" s="71"/>
      <c r="E33" s="105">
        <v>1</v>
      </c>
      <c r="F33" s="73">
        <v>1</v>
      </c>
      <c r="G33" s="70">
        <f t="shared" si="0"/>
        <v>13513.6</v>
      </c>
      <c r="H33" s="72">
        <v>13120</v>
      </c>
      <c r="I33" s="82"/>
      <c r="J33" s="82" t="s">
        <v>678</v>
      </c>
      <c r="K33" s="108" t="s">
        <v>657</v>
      </c>
      <c r="L33" s="84"/>
    </row>
    <row r="34" ht="30" customHeight="1" spans="1:13">
      <c r="A34" s="70">
        <v>31</v>
      </c>
      <c r="B34" s="109" t="s">
        <v>681</v>
      </c>
      <c r="C34" s="70" t="s">
        <v>546</v>
      </c>
      <c r="D34" s="71"/>
      <c r="E34" s="105">
        <v>1</v>
      </c>
      <c r="F34" s="73">
        <v>1</v>
      </c>
      <c r="G34" s="70">
        <f t="shared" si="0"/>
        <v>7865.08</v>
      </c>
      <c r="H34" s="72">
        <v>7636</v>
      </c>
      <c r="I34" s="82"/>
      <c r="J34" s="82" t="s">
        <v>678</v>
      </c>
      <c r="K34" s="108" t="s">
        <v>657</v>
      </c>
      <c r="L34" s="84"/>
    </row>
    <row r="35" ht="30" customHeight="1" spans="1:13">
      <c r="A35" s="70">
        <v>32</v>
      </c>
      <c r="B35" s="109" t="s">
        <v>222</v>
      </c>
      <c r="C35" s="70" t="s">
        <v>546</v>
      </c>
      <c r="D35" s="71"/>
      <c r="E35" s="105">
        <v>1</v>
      </c>
      <c r="F35" s="73">
        <v>1</v>
      </c>
      <c r="G35" s="70">
        <f t="shared" si="0"/>
        <v>37992.58</v>
      </c>
      <c r="H35" s="72">
        <v>36886</v>
      </c>
      <c r="I35" s="82"/>
      <c r="J35" s="82" t="s">
        <v>678</v>
      </c>
      <c r="K35" s="108" t="s">
        <v>657</v>
      </c>
      <c r="L35" s="84"/>
    </row>
    <row r="36" ht="30" customHeight="1" spans="1:13">
      <c r="A36" s="176">
        <v>33</v>
      </c>
      <c r="B36" s="177" t="s">
        <v>79</v>
      </c>
      <c r="C36" s="177" t="s">
        <v>80</v>
      </c>
      <c r="D36" s="178" t="s">
        <v>682</v>
      </c>
      <c r="E36" s="178">
        <f t="shared" ref="E36:E76" si="1">F36*1.1</f>
        <v>6204</v>
      </c>
      <c r="F36" s="178">
        <v>5640</v>
      </c>
      <c r="G36" s="176">
        <f t="shared" ref="G36:G85" si="2">ROUND(H36*1.1,2)</f>
        <v>1.21</v>
      </c>
      <c r="H36" s="177">
        <v>1.1</v>
      </c>
      <c r="I36" s="82"/>
      <c r="J36" s="82" t="s">
        <v>678</v>
      </c>
      <c r="K36" s="108" t="s">
        <v>657</v>
      </c>
      <c r="L36" s="84"/>
      <c r="M36" s="179"/>
    </row>
    <row r="37" ht="30" customHeight="1" spans="1:13">
      <c r="A37" s="176">
        <v>34</v>
      </c>
      <c r="B37" s="177" t="s">
        <v>79</v>
      </c>
      <c r="C37" s="177" t="s">
        <v>80</v>
      </c>
      <c r="D37" s="178" t="s">
        <v>683</v>
      </c>
      <c r="E37" s="178">
        <f t="shared" si="1"/>
        <v>6743</v>
      </c>
      <c r="F37" s="178">
        <v>6130</v>
      </c>
      <c r="G37" s="176">
        <f t="shared" si="2"/>
        <v>1.27</v>
      </c>
      <c r="H37" s="177">
        <v>1.15</v>
      </c>
      <c r="I37" s="82"/>
      <c r="J37" s="82" t="s">
        <v>678</v>
      </c>
      <c r="K37" s="108" t="s">
        <v>657</v>
      </c>
      <c r="L37" s="84"/>
      <c r="M37" s="179"/>
    </row>
    <row r="38" ht="30" customHeight="1" spans="1:13">
      <c r="A38" s="176">
        <v>35</v>
      </c>
      <c r="B38" s="177" t="s">
        <v>79</v>
      </c>
      <c r="C38" s="177" t="s">
        <v>80</v>
      </c>
      <c r="D38" s="178" t="s">
        <v>684</v>
      </c>
      <c r="E38" s="178">
        <f t="shared" si="1"/>
        <v>6391</v>
      </c>
      <c r="F38" s="178">
        <v>5810</v>
      </c>
      <c r="G38" s="176">
        <f t="shared" si="2"/>
        <v>1.49</v>
      </c>
      <c r="H38" s="177">
        <v>1.35</v>
      </c>
      <c r="I38" s="82"/>
      <c r="J38" s="82" t="s">
        <v>678</v>
      </c>
      <c r="K38" s="108" t="s">
        <v>657</v>
      </c>
      <c r="L38" s="84"/>
      <c r="M38" s="179"/>
    </row>
    <row r="39" ht="30" customHeight="1" spans="1:13">
      <c r="A39" s="176">
        <v>36</v>
      </c>
      <c r="B39" s="177" t="s">
        <v>79</v>
      </c>
      <c r="C39" s="177" t="s">
        <v>80</v>
      </c>
      <c r="D39" s="178" t="s">
        <v>81</v>
      </c>
      <c r="E39" s="178">
        <f t="shared" si="1"/>
        <v>6556</v>
      </c>
      <c r="F39" s="178">
        <v>5960</v>
      </c>
      <c r="G39" s="176">
        <f t="shared" si="2"/>
        <v>1.54</v>
      </c>
      <c r="H39" s="177">
        <v>1.4</v>
      </c>
      <c r="I39" s="82"/>
      <c r="J39" s="82" t="s">
        <v>678</v>
      </c>
      <c r="K39" s="108" t="s">
        <v>657</v>
      </c>
      <c r="L39" s="84"/>
      <c r="M39" s="179"/>
    </row>
    <row r="40" ht="30" customHeight="1" spans="1:13">
      <c r="A40" s="176">
        <v>37</v>
      </c>
      <c r="B40" s="177" t="s">
        <v>79</v>
      </c>
      <c r="C40" s="177" t="s">
        <v>80</v>
      </c>
      <c r="D40" s="178" t="s">
        <v>82</v>
      </c>
      <c r="E40" s="178">
        <f t="shared" si="1"/>
        <v>5918</v>
      </c>
      <c r="F40" s="178">
        <v>5380</v>
      </c>
      <c r="G40" s="176">
        <f t="shared" si="2"/>
        <v>1.98</v>
      </c>
      <c r="H40" s="177">
        <v>1.8</v>
      </c>
      <c r="I40" s="82"/>
      <c r="J40" s="82" t="s">
        <v>678</v>
      </c>
      <c r="K40" s="108" t="s">
        <v>657</v>
      </c>
      <c r="L40" s="84"/>
      <c r="M40" s="179"/>
    </row>
    <row r="41" ht="30" customHeight="1" spans="1:13">
      <c r="A41" s="176">
        <v>38</v>
      </c>
      <c r="B41" s="177" t="s">
        <v>79</v>
      </c>
      <c r="C41" s="177" t="s">
        <v>80</v>
      </c>
      <c r="D41" s="178" t="s">
        <v>83</v>
      </c>
      <c r="E41" s="178">
        <f t="shared" si="1"/>
        <v>5687</v>
      </c>
      <c r="F41" s="178">
        <v>5170</v>
      </c>
      <c r="G41" s="176">
        <f t="shared" si="2"/>
        <v>2.04</v>
      </c>
      <c r="H41" s="177">
        <v>1.85</v>
      </c>
      <c r="I41" s="82"/>
      <c r="J41" s="82" t="s">
        <v>678</v>
      </c>
      <c r="K41" s="108" t="s">
        <v>657</v>
      </c>
      <c r="L41" s="84"/>
      <c r="M41" s="179"/>
    </row>
    <row r="42" ht="30" customHeight="1" spans="1:13">
      <c r="A42" s="176">
        <v>39</v>
      </c>
      <c r="B42" s="177" t="s">
        <v>79</v>
      </c>
      <c r="C42" s="177" t="s">
        <v>80</v>
      </c>
      <c r="D42" s="178" t="s">
        <v>84</v>
      </c>
      <c r="E42" s="178">
        <f t="shared" si="1"/>
        <v>5742</v>
      </c>
      <c r="F42" s="178">
        <v>5220</v>
      </c>
      <c r="G42" s="176">
        <f t="shared" si="2"/>
        <v>2.97</v>
      </c>
      <c r="H42" s="177">
        <v>2.7</v>
      </c>
      <c r="I42" s="82"/>
      <c r="J42" s="82" t="s">
        <v>678</v>
      </c>
      <c r="K42" s="108" t="s">
        <v>657</v>
      </c>
      <c r="L42" s="84"/>
      <c r="M42" s="179"/>
    </row>
    <row r="43" ht="30" customHeight="1" spans="1:13">
      <c r="A43" s="176">
        <v>40</v>
      </c>
      <c r="B43" s="177" t="s">
        <v>79</v>
      </c>
      <c r="C43" s="177" t="s">
        <v>80</v>
      </c>
      <c r="D43" s="178" t="s">
        <v>685</v>
      </c>
      <c r="E43" s="178">
        <f t="shared" si="1"/>
        <v>5841</v>
      </c>
      <c r="F43" s="178">
        <v>5310</v>
      </c>
      <c r="G43" s="176">
        <f t="shared" si="2"/>
        <v>3.19</v>
      </c>
      <c r="H43" s="177">
        <v>2.9</v>
      </c>
      <c r="I43" s="82"/>
      <c r="J43" s="82" t="s">
        <v>678</v>
      </c>
      <c r="K43" s="108" t="s">
        <v>657</v>
      </c>
      <c r="L43" s="84"/>
      <c r="M43" s="179"/>
    </row>
    <row r="44" ht="30" customHeight="1" spans="1:13">
      <c r="A44" s="176">
        <v>41</v>
      </c>
      <c r="B44" s="177" t="s">
        <v>79</v>
      </c>
      <c r="C44" s="177" t="s">
        <v>80</v>
      </c>
      <c r="D44" s="178" t="s">
        <v>127</v>
      </c>
      <c r="E44" s="178">
        <f t="shared" si="1"/>
        <v>4609</v>
      </c>
      <c r="F44" s="178">
        <v>4190</v>
      </c>
      <c r="G44" s="176">
        <f t="shared" si="2"/>
        <v>4.51</v>
      </c>
      <c r="H44" s="177">
        <v>4.1</v>
      </c>
      <c r="I44" s="82"/>
      <c r="J44" s="82" t="s">
        <v>678</v>
      </c>
      <c r="K44" s="108" t="s">
        <v>657</v>
      </c>
      <c r="L44" s="84"/>
      <c r="M44" s="179"/>
    </row>
    <row r="45" ht="30" customHeight="1" spans="1:13">
      <c r="A45" s="176">
        <v>42</v>
      </c>
      <c r="B45" s="177" t="s">
        <v>85</v>
      </c>
      <c r="C45" s="177" t="s">
        <v>80</v>
      </c>
      <c r="D45" s="178" t="s">
        <v>686</v>
      </c>
      <c r="E45" s="178">
        <f t="shared" si="1"/>
        <v>6776</v>
      </c>
      <c r="F45" s="178">
        <v>6160</v>
      </c>
      <c r="G45" s="176">
        <f t="shared" si="2"/>
        <v>1.98</v>
      </c>
      <c r="H45" s="177">
        <v>1.8</v>
      </c>
      <c r="I45" s="82"/>
      <c r="J45" s="82" t="s">
        <v>678</v>
      </c>
      <c r="K45" s="108" t="s">
        <v>657</v>
      </c>
      <c r="L45" s="84"/>
      <c r="M45" s="179"/>
    </row>
    <row r="46" ht="30" customHeight="1" spans="1:13">
      <c r="A46" s="176">
        <v>43</v>
      </c>
      <c r="B46" s="177" t="s">
        <v>85</v>
      </c>
      <c r="C46" s="177" t="s">
        <v>80</v>
      </c>
      <c r="D46" s="178" t="s">
        <v>687</v>
      </c>
      <c r="E46" s="178">
        <f t="shared" si="1"/>
        <v>4576</v>
      </c>
      <c r="F46" s="178">
        <v>4160</v>
      </c>
      <c r="G46" s="176">
        <f t="shared" si="2"/>
        <v>2.31</v>
      </c>
      <c r="H46" s="177">
        <v>2.1</v>
      </c>
      <c r="I46" s="82"/>
      <c r="J46" s="82" t="s">
        <v>678</v>
      </c>
      <c r="K46" s="108" t="s">
        <v>657</v>
      </c>
      <c r="L46" s="84"/>
      <c r="M46" s="179"/>
    </row>
    <row r="47" ht="30" customHeight="1" spans="1:13">
      <c r="A47" s="176">
        <v>44</v>
      </c>
      <c r="B47" s="177" t="s">
        <v>85</v>
      </c>
      <c r="C47" s="177" t="s">
        <v>80</v>
      </c>
      <c r="D47" s="178" t="s">
        <v>688</v>
      </c>
      <c r="E47" s="178">
        <f t="shared" si="1"/>
        <v>5346</v>
      </c>
      <c r="F47" s="178">
        <v>4860</v>
      </c>
      <c r="G47" s="176">
        <f t="shared" si="2"/>
        <v>2.09</v>
      </c>
      <c r="H47" s="177">
        <v>1.9</v>
      </c>
      <c r="I47" s="82"/>
      <c r="J47" s="82" t="s">
        <v>678</v>
      </c>
      <c r="K47" s="108" t="s">
        <v>657</v>
      </c>
      <c r="L47" s="84"/>
      <c r="M47" s="179"/>
    </row>
    <row r="48" ht="30" customHeight="1" spans="1:13">
      <c r="A48" s="176">
        <v>45</v>
      </c>
      <c r="B48" s="177" t="s">
        <v>85</v>
      </c>
      <c r="C48" s="177" t="s">
        <v>80</v>
      </c>
      <c r="D48" s="178" t="s">
        <v>689</v>
      </c>
      <c r="E48" s="178">
        <f t="shared" si="1"/>
        <v>6402</v>
      </c>
      <c r="F48" s="178">
        <v>5820</v>
      </c>
      <c r="G48" s="176">
        <f t="shared" si="2"/>
        <v>2.53</v>
      </c>
      <c r="H48" s="177">
        <v>2.3</v>
      </c>
      <c r="I48" s="82"/>
      <c r="J48" s="82" t="s">
        <v>678</v>
      </c>
      <c r="K48" s="108" t="s">
        <v>657</v>
      </c>
      <c r="L48" s="84"/>
      <c r="M48" s="179"/>
    </row>
    <row r="49" ht="30" customHeight="1" spans="1:13">
      <c r="A49" s="176">
        <v>46</v>
      </c>
      <c r="B49" s="177" t="s">
        <v>85</v>
      </c>
      <c r="C49" s="177" t="s">
        <v>80</v>
      </c>
      <c r="D49" s="178" t="s">
        <v>690</v>
      </c>
      <c r="E49" s="178">
        <f t="shared" si="1"/>
        <v>6006</v>
      </c>
      <c r="F49" s="178">
        <v>5460</v>
      </c>
      <c r="G49" s="176">
        <f t="shared" si="2"/>
        <v>2.53</v>
      </c>
      <c r="H49" s="177">
        <v>2.3</v>
      </c>
      <c r="I49" s="82"/>
      <c r="J49" s="82" t="s">
        <v>678</v>
      </c>
      <c r="K49" s="108" t="s">
        <v>657</v>
      </c>
      <c r="L49" s="84"/>
      <c r="M49" s="179"/>
    </row>
    <row r="50" ht="30" customHeight="1" spans="1:13">
      <c r="A50" s="176">
        <v>47</v>
      </c>
      <c r="B50" s="177" t="s">
        <v>85</v>
      </c>
      <c r="C50" s="177" t="s">
        <v>80</v>
      </c>
      <c r="D50" s="178" t="s">
        <v>691</v>
      </c>
      <c r="E50" s="178">
        <f t="shared" si="1"/>
        <v>5621</v>
      </c>
      <c r="F50" s="178">
        <v>5110</v>
      </c>
      <c r="G50" s="176">
        <f t="shared" si="2"/>
        <v>2.64</v>
      </c>
      <c r="H50" s="177">
        <v>2.4</v>
      </c>
      <c r="I50" s="82"/>
      <c r="J50" s="82" t="s">
        <v>678</v>
      </c>
      <c r="K50" s="108" t="s">
        <v>657</v>
      </c>
      <c r="L50" s="84"/>
      <c r="M50" s="179"/>
    </row>
    <row r="51" ht="30" customHeight="1" spans="1:13">
      <c r="A51" s="176">
        <v>48</v>
      </c>
      <c r="B51" s="177" t="s">
        <v>85</v>
      </c>
      <c r="C51" s="177" t="s">
        <v>80</v>
      </c>
      <c r="D51" s="178" t="s">
        <v>692</v>
      </c>
      <c r="E51" s="178">
        <f t="shared" si="1"/>
        <v>4543</v>
      </c>
      <c r="F51" s="178">
        <v>4130</v>
      </c>
      <c r="G51" s="176">
        <f t="shared" si="2"/>
        <v>3.3</v>
      </c>
      <c r="H51" s="177">
        <v>3</v>
      </c>
      <c r="I51" s="82"/>
      <c r="J51" s="82" t="s">
        <v>678</v>
      </c>
      <c r="K51" s="108" t="s">
        <v>657</v>
      </c>
      <c r="L51" s="84"/>
      <c r="M51" s="179"/>
    </row>
    <row r="52" ht="30" customHeight="1" spans="1:13">
      <c r="A52" s="176">
        <v>49</v>
      </c>
      <c r="B52" s="177" t="s">
        <v>85</v>
      </c>
      <c r="C52" s="177" t="s">
        <v>80</v>
      </c>
      <c r="D52" s="178" t="s">
        <v>693</v>
      </c>
      <c r="E52" s="178">
        <f t="shared" si="1"/>
        <v>5786</v>
      </c>
      <c r="F52" s="178">
        <v>5260</v>
      </c>
      <c r="G52" s="176">
        <f t="shared" si="2"/>
        <v>3.19</v>
      </c>
      <c r="H52" s="177">
        <v>2.9</v>
      </c>
      <c r="I52" s="82"/>
      <c r="J52" s="82" t="s">
        <v>678</v>
      </c>
      <c r="K52" s="108" t="s">
        <v>657</v>
      </c>
      <c r="L52" s="84"/>
      <c r="M52" s="179"/>
    </row>
    <row r="53" ht="30" customHeight="1" spans="1:13">
      <c r="A53" s="176">
        <v>50</v>
      </c>
      <c r="B53" s="177" t="s">
        <v>85</v>
      </c>
      <c r="C53" s="177" t="s">
        <v>80</v>
      </c>
      <c r="D53" s="178" t="s">
        <v>694</v>
      </c>
      <c r="E53" s="178">
        <f t="shared" si="1"/>
        <v>4576</v>
      </c>
      <c r="F53" s="178">
        <v>4160</v>
      </c>
      <c r="G53" s="176">
        <f t="shared" si="2"/>
        <v>3.19</v>
      </c>
      <c r="H53" s="177">
        <v>2.9</v>
      </c>
      <c r="I53" s="82"/>
      <c r="J53" s="82" t="s">
        <v>678</v>
      </c>
      <c r="K53" s="108" t="s">
        <v>657</v>
      </c>
      <c r="L53" s="84"/>
      <c r="M53" s="179"/>
    </row>
    <row r="54" ht="30" customHeight="1" spans="1:13">
      <c r="A54" s="176">
        <v>51</v>
      </c>
      <c r="B54" s="177" t="s">
        <v>85</v>
      </c>
      <c r="C54" s="177" t="s">
        <v>80</v>
      </c>
      <c r="D54" s="178" t="s">
        <v>695</v>
      </c>
      <c r="E54" s="178">
        <f t="shared" si="1"/>
        <v>5302</v>
      </c>
      <c r="F54" s="178">
        <v>4820</v>
      </c>
      <c r="G54" s="176">
        <f t="shared" si="2"/>
        <v>3.3</v>
      </c>
      <c r="H54" s="177">
        <v>3</v>
      </c>
      <c r="I54" s="82"/>
      <c r="J54" s="82" t="s">
        <v>678</v>
      </c>
      <c r="K54" s="108" t="s">
        <v>657</v>
      </c>
      <c r="L54" s="84"/>
      <c r="M54" s="179"/>
    </row>
    <row r="55" ht="30" customHeight="1" spans="1:13">
      <c r="A55" s="176">
        <v>52</v>
      </c>
      <c r="B55" s="177" t="s">
        <v>85</v>
      </c>
      <c r="C55" s="177" t="s">
        <v>80</v>
      </c>
      <c r="D55" s="178" t="s">
        <v>696</v>
      </c>
      <c r="E55" s="178">
        <f t="shared" si="1"/>
        <v>4048</v>
      </c>
      <c r="F55" s="178">
        <v>3680</v>
      </c>
      <c r="G55" s="176">
        <f t="shared" si="2"/>
        <v>3.52</v>
      </c>
      <c r="H55" s="177">
        <v>3.2</v>
      </c>
      <c r="I55" s="82"/>
      <c r="J55" s="82" t="s">
        <v>678</v>
      </c>
      <c r="K55" s="108" t="s">
        <v>657</v>
      </c>
      <c r="L55" s="84"/>
      <c r="M55" s="179"/>
    </row>
    <row r="56" ht="30" customHeight="1" spans="1:13">
      <c r="A56" s="176">
        <v>53</v>
      </c>
      <c r="B56" s="177" t="s">
        <v>85</v>
      </c>
      <c r="C56" s="177" t="s">
        <v>80</v>
      </c>
      <c r="D56" s="178" t="s">
        <v>697</v>
      </c>
      <c r="E56" s="178">
        <f t="shared" si="1"/>
        <v>3245</v>
      </c>
      <c r="F56" s="178">
        <v>2950</v>
      </c>
      <c r="G56" s="176">
        <f t="shared" si="2"/>
        <v>3.63</v>
      </c>
      <c r="H56" s="177">
        <v>3.3</v>
      </c>
      <c r="I56" s="82"/>
      <c r="J56" s="82" t="s">
        <v>678</v>
      </c>
      <c r="K56" s="108" t="s">
        <v>657</v>
      </c>
      <c r="L56" s="84"/>
      <c r="M56" s="179"/>
    </row>
    <row r="57" ht="30" customHeight="1" spans="1:13">
      <c r="A57" s="176">
        <v>54</v>
      </c>
      <c r="B57" s="177" t="s">
        <v>85</v>
      </c>
      <c r="C57" s="177" t="s">
        <v>80</v>
      </c>
      <c r="D57" s="178" t="s">
        <v>698</v>
      </c>
      <c r="E57" s="178">
        <f t="shared" si="1"/>
        <v>2376</v>
      </c>
      <c r="F57" s="178">
        <v>2160</v>
      </c>
      <c r="G57" s="176">
        <f t="shared" si="2"/>
        <v>4.4</v>
      </c>
      <c r="H57" s="177">
        <v>4</v>
      </c>
      <c r="I57" s="82"/>
      <c r="J57" s="82" t="s">
        <v>678</v>
      </c>
      <c r="K57" s="108" t="s">
        <v>657</v>
      </c>
      <c r="L57" s="84"/>
      <c r="M57" s="179"/>
    </row>
    <row r="58" ht="30" customHeight="1" spans="1:13">
      <c r="A58" s="176">
        <v>55</v>
      </c>
      <c r="B58" s="177" t="s">
        <v>85</v>
      </c>
      <c r="C58" s="177" t="s">
        <v>80</v>
      </c>
      <c r="D58" s="178" t="s">
        <v>699</v>
      </c>
      <c r="E58" s="178">
        <f t="shared" si="1"/>
        <v>2684</v>
      </c>
      <c r="F58" s="178">
        <v>2440</v>
      </c>
      <c r="G58" s="176">
        <f t="shared" si="2"/>
        <v>4.51</v>
      </c>
      <c r="H58" s="177">
        <v>4.1</v>
      </c>
      <c r="I58" s="82"/>
      <c r="J58" s="82" t="s">
        <v>678</v>
      </c>
      <c r="K58" s="108" t="s">
        <v>657</v>
      </c>
      <c r="L58" s="84"/>
      <c r="M58" s="179"/>
    </row>
    <row r="59" ht="30" customHeight="1" spans="1:13">
      <c r="A59" s="176">
        <v>56</v>
      </c>
      <c r="B59" s="177" t="s">
        <v>85</v>
      </c>
      <c r="C59" s="177" t="s">
        <v>80</v>
      </c>
      <c r="D59" s="178" t="s">
        <v>700</v>
      </c>
      <c r="E59" s="178">
        <f t="shared" si="1"/>
        <v>2607</v>
      </c>
      <c r="F59" s="178">
        <v>2370</v>
      </c>
      <c r="G59" s="176">
        <f t="shared" si="2"/>
        <v>5.17</v>
      </c>
      <c r="H59" s="177">
        <v>4.7</v>
      </c>
      <c r="I59" s="82"/>
      <c r="J59" s="82" t="s">
        <v>678</v>
      </c>
      <c r="K59" s="108" t="s">
        <v>657</v>
      </c>
      <c r="L59" s="84"/>
      <c r="M59" s="179"/>
    </row>
    <row r="60" ht="30" customHeight="1" spans="1:13">
      <c r="A60" s="176">
        <v>57</v>
      </c>
      <c r="B60" s="177" t="s">
        <v>85</v>
      </c>
      <c r="C60" s="177" t="s">
        <v>80</v>
      </c>
      <c r="D60" s="178" t="s">
        <v>701</v>
      </c>
      <c r="E60" s="178">
        <f t="shared" si="1"/>
        <v>2266</v>
      </c>
      <c r="F60" s="178">
        <v>2060</v>
      </c>
      <c r="G60" s="176">
        <f t="shared" si="2"/>
        <v>5.5</v>
      </c>
      <c r="H60" s="177">
        <v>5</v>
      </c>
      <c r="I60" s="82"/>
      <c r="J60" s="82" t="s">
        <v>678</v>
      </c>
      <c r="K60" s="108" t="s">
        <v>657</v>
      </c>
      <c r="L60" s="84"/>
      <c r="M60" s="179"/>
    </row>
    <row r="61" ht="30" customHeight="1" spans="1:13">
      <c r="A61" s="176">
        <v>58</v>
      </c>
      <c r="B61" s="177" t="s">
        <v>702</v>
      </c>
      <c r="C61" s="177" t="s">
        <v>92</v>
      </c>
      <c r="D61" s="178" t="s">
        <v>703</v>
      </c>
      <c r="E61" s="178">
        <f t="shared" si="1"/>
        <v>13343</v>
      </c>
      <c r="F61" s="178">
        <v>12130</v>
      </c>
      <c r="G61" s="176">
        <f t="shared" si="2"/>
        <v>2.31</v>
      </c>
      <c r="H61" s="177">
        <v>2.1</v>
      </c>
      <c r="I61" s="82"/>
      <c r="J61" s="82" t="s">
        <v>678</v>
      </c>
      <c r="K61" s="108" t="s">
        <v>657</v>
      </c>
      <c r="L61" s="84">
        <f t="shared" ref="L61:L75" si="3">F61*H61</f>
        <v>25473</v>
      </c>
      <c r="M61" s="179"/>
    </row>
    <row r="62" ht="30" customHeight="1" spans="1:13">
      <c r="A62" s="176">
        <v>59</v>
      </c>
      <c r="B62" s="177" t="s">
        <v>702</v>
      </c>
      <c r="C62" s="177" t="s">
        <v>92</v>
      </c>
      <c r="D62" s="180" t="s">
        <v>704</v>
      </c>
      <c r="E62" s="178">
        <f t="shared" si="1"/>
        <v>6765</v>
      </c>
      <c r="F62" s="178">
        <v>6150</v>
      </c>
      <c r="G62" s="176">
        <f t="shared" si="2"/>
        <v>2.48</v>
      </c>
      <c r="H62" s="177">
        <v>2.25</v>
      </c>
      <c r="I62" s="82"/>
      <c r="J62" s="82" t="s">
        <v>678</v>
      </c>
      <c r="K62" s="108" t="s">
        <v>657</v>
      </c>
      <c r="L62" s="84">
        <f t="shared" si="3"/>
        <v>13837.5</v>
      </c>
      <c r="M62" s="179"/>
    </row>
    <row r="63" ht="30" customHeight="1" spans="1:13">
      <c r="A63" s="176">
        <v>60</v>
      </c>
      <c r="B63" s="177" t="s">
        <v>702</v>
      </c>
      <c r="C63" s="177" t="s">
        <v>92</v>
      </c>
      <c r="D63" s="178" t="s">
        <v>705</v>
      </c>
      <c r="E63" s="178">
        <f t="shared" si="1"/>
        <v>2596</v>
      </c>
      <c r="F63" s="178">
        <v>2360</v>
      </c>
      <c r="G63" s="176">
        <f t="shared" si="2"/>
        <v>3.3</v>
      </c>
      <c r="H63" s="176">
        <v>3</v>
      </c>
      <c r="I63" s="82"/>
      <c r="J63" s="82" t="s">
        <v>678</v>
      </c>
      <c r="K63" s="108" t="s">
        <v>657</v>
      </c>
      <c r="L63" s="84">
        <f t="shared" si="3"/>
        <v>7080</v>
      </c>
      <c r="M63" s="179"/>
    </row>
    <row r="64" ht="30" customHeight="1" spans="1:13">
      <c r="A64" s="176">
        <v>61</v>
      </c>
      <c r="B64" s="177" t="s">
        <v>702</v>
      </c>
      <c r="C64" s="177" t="s">
        <v>92</v>
      </c>
      <c r="D64" s="178" t="s">
        <v>706</v>
      </c>
      <c r="E64" s="178">
        <f t="shared" si="1"/>
        <v>2398</v>
      </c>
      <c r="F64" s="178">
        <v>2180</v>
      </c>
      <c r="G64" s="176">
        <f t="shared" si="2"/>
        <v>3.96</v>
      </c>
      <c r="H64" s="176">
        <v>3.6</v>
      </c>
      <c r="I64" s="82"/>
      <c r="J64" s="82" t="s">
        <v>678</v>
      </c>
      <c r="K64" s="108" t="s">
        <v>657</v>
      </c>
      <c r="L64" s="84">
        <f t="shared" si="3"/>
        <v>7848</v>
      </c>
      <c r="M64" s="179"/>
    </row>
    <row r="65" ht="30" customHeight="1" spans="1:13">
      <c r="A65" s="176">
        <v>62</v>
      </c>
      <c r="B65" s="177" t="s">
        <v>707</v>
      </c>
      <c r="C65" s="177" t="s">
        <v>101</v>
      </c>
      <c r="D65" s="178"/>
      <c r="E65" s="178">
        <f t="shared" si="1"/>
        <v>34716</v>
      </c>
      <c r="F65" s="180">
        <v>31560</v>
      </c>
      <c r="G65" s="176">
        <f t="shared" si="2"/>
        <v>0.72</v>
      </c>
      <c r="H65" s="176">
        <v>0.65</v>
      </c>
      <c r="I65" s="82"/>
      <c r="J65" s="82" t="s">
        <v>678</v>
      </c>
      <c r="K65" s="108" t="s">
        <v>657</v>
      </c>
      <c r="L65" s="84">
        <f t="shared" si="3"/>
        <v>20514</v>
      </c>
      <c r="M65" s="179"/>
    </row>
    <row r="66" ht="30" customHeight="1" spans="1:13">
      <c r="A66" s="176">
        <v>63</v>
      </c>
      <c r="B66" s="177" t="s">
        <v>708</v>
      </c>
      <c r="C66" s="177" t="s">
        <v>101</v>
      </c>
      <c r="D66" s="178"/>
      <c r="E66" s="178">
        <f t="shared" si="1"/>
        <v>33517</v>
      </c>
      <c r="F66" s="180">
        <v>30470</v>
      </c>
      <c r="G66" s="176">
        <f t="shared" si="2"/>
        <v>0.44</v>
      </c>
      <c r="H66" s="176">
        <v>0.4</v>
      </c>
      <c r="I66" s="82"/>
      <c r="J66" s="82" t="s">
        <v>678</v>
      </c>
      <c r="K66" s="108" t="s">
        <v>657</v>
      </c>
      <c r="L66" s="84">
        <f t="shared" si="3"/>
        <v>12188</v>
      </c>
      <c r="M66" s="179"/>
    </row>
    <row r="67" ht="30" customHeight="1" spans="1:13">
      <c r="A67" s="176">
        <v>64</v>
      </c>
      <c r="B67" s="177" t="s">
        <v>91</v>
      </c>
      <c r="C67" s="177" t="s">
        <v>92</v>
      </c>
      <c r="D67" s="178" t="s">
        <v>93</v>
      </c>
      <c r="E67" s="178">
        <f t="shared" si="1"/>
        <v>3971</v>
      </c>
      <c r="F67" s="180">
        <v>3610</v>
      </c>
      <c r="G67" s="176">
        <f t="shared" si="2"/>
        <v>1.21</v>
      </c>
      <c r="H67" s="176">
        <v>1.1</v>
      </c>
      <c r="I67" s="82"/>
      <c r="J67" s="82" t="s">
        <v>678</v>
      </c>
      <c r="K67" s="108" t="s">
        <v>657</v>
      </c>
      <c r="L67" s="84">
        <f t="shared" si="3"/>
        <v>3971</v>
      </c>
      <c r="M67" s="179"/>
    </row>
    <row r="68" ht="30" customHeight="1" spans="1:13">
      <c r="A68" s="176">
        <v>65</v>
      </c>
      <c r="B68" s="177" t="s">
        <v>91</v>
      </c>
      <c r="C68" s="177" t="s">
        <v>92</v>
      </c>
      <c r="D68" s="178" t="s">
        <v>95</v>
      </c>
      <c r="E68" s="178">
        <f t="shared" si="1"/>
        <v>56474</v>
      </c>
      <c r="F68" s="180">
        <v>51340</v>
      </c>
      <c r="G68" s="176">
        <f t="shared" si="2"/>
        <v>1.32</v>
      </c>
      <c r="H68" s="176">
        <v>1.2</v>
      </c>
      <c r="I68" s="82"/>
      <c r="J68" s="82" t="s">
        <v>678</v>
      </c>
      <c r="K68" s="108" t="s">
        <v>657</v>
      </c>
      <c r="L68" s="84">
        <f t="shared" si="3"/>
        <v>61608</v>
      </c>
      <c r="M68" s="179"/>
    </row>
    <row r="69" ht="30" customHeight="1" spans="1:13">
      <c r="A69" s="176">
        <v>66</v>
      </c>
      <c r="B69" s="177" t="s">
        <v>91</v>
      </c>
      <c r="C69" s="177" t="s">
        <v>92</v>
      </c>
      <c r="D69" s="178" t="s">
        <v>96</v>
      </c>
      <c r="E69" s="178">
        <f t="shared" si="1"/>
        <v>2365</v>
      </c>
      <c r="F69" s="180">
        <v>2150</v>
      </c>
      <c r="G69" s="176">
        <f t="shared" si="2"/>
        <v>1.49</v>
      </c>
      <c r="H69" s="176">
        <v>1.35</v>
      </c>
      <c r="I69" s="82"/>
      <c r="J69" s="82" t="s">
        <v>678</v>
      </c>
      <c r="K69" s="108" t="s">
        <v>657</v>
      </c>
      <c r="L69" s="84">
        <f t="shared" si="3"/>
        <v>2902.5</v>
      </c>
      <c r="M69" s="179"/>
    </row>
    <row r="70" ht="30" customHeight="1" spans="1:13">
      <c r="A70" s="176">
        <v>67</v>
      </c>
      <c r="B70" s="177" t="s">
        <v>91</v>
      </c>
      <c r="C70" s="177" t="s">
        <v>92</v>
      </c>
      <c r="D70" s="178" t="s">
        <v>709</v>
      </c>
      <c r="E70" s="178">
        <f t="shared" si="1"/>
        <v>8052</v>
      </c>
      <c r="F70" s="180">
        <v>7320</v>
      </c>
      <c r="G70" s="176">
        <f t="shared" si="2"/>
        <v>1.6</v>
      </c>
      <c r="H70" s="176">
        <v>1.45</v>
      </c>
      <c r="I70" s="82"/>
      <c r="J70" s="82" t="s">
        <v>678</v>
      </c>
      <c r="K70" s="108" t="s">
        <v>657</v>
      </c>
      <c r="L70" s="84">
        <f t="shared" si="3"/>
        <v>10614</v>
      </c>
      <c r="M70" s="179"/>
    </row>
    <row r="71" ht="30" customHeight="1" spans="1:13">
      <c r="A71" s="176">
        <v>68</v>
      </c>
      <c r="B71" s="177" t="s">
        <v>710</v>
      </c>
      <c r="C71" s="177" t="s">
        <v>101</v>
      </c>
      <c r="D71" s="178"/>
      <c r="E71" s="178">
        <f t="shared" si="1"/>
        <v>34826</v>
      </c>
      <c r="F71" s="180">
        <v>31660</v>
      </c>
      <c r="G71" s="176">
        <f t="shared" si="2"/>
        <v>0.06</v>
      </c>
      <c r="H71" s="176">
        <v>0.05</v>
      </c>
      <c r="I71" s="82"/>
      <c r="J71" s="82" t="s">
        <v>678</v>
      </c>
      <c r="K71" s="108" t="s">
        <v>657</v>
      </c>
      <c r="L71" s="84">
        <f t="shared" si="3"/>
        <v>1583</v>
      </c>
      <c r="M71" s="179"/>
    </row>
    <row r="72" ht="30" customHeight="1" spans="1:13">
      <c r="A72" s="176">
        <v>69</v>
      </c>
      <c r="B72" s="177" t="s">
        <v>711</v>
      </c>
      <c r="C72" s="177" t="s">
        <v>92</v>
      </c>
      <c r="D72" s="178" t="s">
        <v>703</v>
      </c>
      <c r="E72" s="178">
        <f t="shared" si="1"/>
        <v>6160</v>
      </c>
      <c r="F72" s="180">
        <v>5600</v>
      </c>
      <c r="G72" s="176">
        <f t="shared" si="2"/>
        <v>2.86</v>
      </c>
      <c r="H72" s="176">
        <v>2.6</v>
      </c>
      <c r="I72" s="82"/>
      <c r="J72" s="82" t="s">
        <v>678</v>
      </c>
      <c r="K72" s="108" t="s">
        <v>657</v>
      </c>
      <c r="L72" s="84">
        <f t="shared" si="3"/>
        <v>14560</v>
      </c>
      <c r="M72" s="179"/>
    </row>
    <row r="73" ht="30" customHeight="1" spans="1:13">
      <c r="A73" s="176">
        <v>70</v>
      </c>
      <c r="B73" s="177" t="s">
        <v>711</v>
      </c>
      <c r="C73" s="177" t="s">
        <v>92</v>
      </c>
      <c r="D73" s="178" t="s">
        <v>704</v>
      </c>
      <c r="E73" s="178">
        <f t="shared" si="1"/>
        <v>7843</v>
      </c>
      <c r="F73" s="180">
        <v>7130</v>
      </c>
      <c r="G73" s="176">
        <f t="shared" si="2"/>
        <v>3.25</v>
      </c>
      <c r="H73" s="176">
        <v>2.95</v>
      </c>
      <c r="I73" s="82"/>
      <c r="J73" s="82" t="s">
        <v>678</v>
      </c>
      <c r="K73" s="108" t="s">
        <v>657</v>
      </c>
      <c r="L73" s="84">
        <f t="shared" si="3"/>
        <v>21033.5</v>
      </c>
      <c r="M73" s="179"/>
    </row>
    <row r="74" ht="30" customHeight="1" spans="1:13">
      <c r="A74" s="176">
        <v>71</v>
      </c>
      <c r="B74" s="177" t="s">
        <v>711</v>
      </c>
      <c r="C74" s="177" t="s">
        <v>92</v>
      </c>
      <c r="D74" s="178" t="s">
        <v>712</v>
      </c>
      <c r="E74" s="178">
        <f t="shared" si="1"/>
        <v>8976</v>
      </c>
      <c r="F74" s="180">
        <v>8160</v>
      </c>
      <c r="G74" s="176">
        <f t="shared" si="2"/>
        <v>3.41</v>
      </c>
      <c r="H74" s="176">
        <v>3.1</v>
      </c>
      <c r="I74" s="82"/>
      <c r="J74" s="82" t="s">
        <v>678</v>
      </c>
      <c r="K74" s="108" t="s">
        <v>657</v>
      </c>
      <c r="L74" s="84">
        <f t="shared" si="3"/>
        <v>25296</v>
      </c>
      <c r="M74" s="179"/>
    </row>
    <row r="75" ht="30" customHeight="1" spans="1:13">
      <c r="A75" s="176">
        <v>72</v>
      </c>
      <c r="B75" s="177" t="s">
        <v>711</v>
      </c>
      <c r="C75" s="177" t="s">
        <v>92</v>
      </c>
      <c r="D75" s="178" t="s">
        <v>713</v>
      </c>
      <c r="E75" s="178">
        <f t="shared" si="1"/>
        <v>1276</v>
      </c>
      <c r="F75" s="180">
        <v>1160</v>
      </c>
      <c r="G75" s="176">
        <f t="shared" si="2"/>
        <v>3.58</v>
      </c>
      <c r="H75" s="176">
        <v>3.25</v>
      </c>
      <c r="I75" s="82"/>
      <c r="J75" s="82" t="s">
        <v>678</v>
      </c>
      <c r="K75" s="108" t="s">
        <v>657</v>
      </c>
      <c r="L75" s="84">
        <f t="shared" si="3"/>
        <v>3770</v>
      </c>
      <c r="M75" s="179"/>
    </row>
    <row r="76" ht="30" customHeight="1" spans="1:13">
      <c r="A76" s="176">
        <v>73</v>
      </c>
      <c r="B76" s="177" t="s">
        <v>107</v>
      </c>
      <c r="C76" s="177" t="s">
        <v>49</v>
      </c>
      <c r="D76" s="178" t="s">
        <v>108</v>
      </c>
      <c r="E76" s="178">
        <f t="shared" si="1"/>
        <v>3949</v>
      </c>
      <c r="F76" s="180">
        <v>3590</v>
      </c>
      <c r="G76" s="176">
        <f t="shared" si="2"/>
        <v>42.35</v>
      </c>
      <c r="H76" s="176">
        <v>38.5</v>
      </c>
      <c r="I76" s="82"/>
      <c r="J76" s="82" t="s">
        <v>678</v>
      </c>
      <c r="K76" s="108" t="s">
        <v>657</v>
      </c>
      <c r="L76" s="84"/>
    </row>
    <row r="77" ht="30" customHeight="1" spans="1:13">
      <c r="A77" s="70">
        <v>74</v>
      </c>
      <c r="B77" s="72" t="s">
        <v>714</v>
      </c>
      <c r="C77" s="72" t="s">
        <v>75</v>
      </c>
      <c r="D77" s="73">
        <v>3</v>
      </c>
      <c r="E77" s="73">
        <f t="shared" ref="E77:E85" si="4">ROUND(F77*1.1,3)</f>
        <v>4.209</v>
      </c>
      <c r="F77" s="181">
        <v>3.826</v>
      </c>
      <c r="G77" s="70">
        <f t="shared" si="2"/>
        <v>3861</v>
      </c>
      <c r="H77" s="72">
        <v>3510</v>
      </c>
      <c r="I77" s="82"/>
      <c r="J77" s="82" t="s">
        <v>678</v>
      </c>
      <c r="K77" s="108" t="s">
        <v>657</v>
      </c>
      <c r="L77" s="84"/>
      <c r="M77" s="179"/>
    </row>
    <row r="78" ht="30" customHeight="1" spans="1:13">
      <c r="A78" s="70">
        <v>75</v>
      </c>
      <c r="B78" s="72" t="s">
        <v>714</v>
      </c>
      <c r="C78" s="72" t="s">
        <v>75</v>
      </c>
      <c r="D78" s="73">
        <v>10</v>
      </c>
      <c r="E78" s="73">
        <f t="shared" si="4"/>
        <v>5.555</v>
      </c>
      <c r="F78" s="181">
        <v>5.05</v>
      </c>
      <c r="G78" s="70">
        <f t="shared" si="2"/>
        <v>3861</v>
      </c>
      <c r="H78" s="72">
        <v>3510</v>
      </c>
      <c r="I78" s="82"/>
      <c r="J78" s="82" t="s">
        <v>678</v>
      </c>
      <c r="K78" s="108" t="s">
        <v>657</v>
      </c>
      <c r="L78" s="84"/>
      <c r="M78" s="179"/>
    </row>
    <row r="79" ht="30" customHeight="1" spans="1:13">
      <c r="A79" s="70">
        <v>76</v>
      </c>
      <c r="B79" s="72" t="s">
        <v>714</v>
      </c>
      <c r="C79" s="72" t="s">
        <v>75</v>
      </c>
      <c r="D79" s="73">
        <v>6</v>
      </c>
      <c r="E79" s="73">
        <f t="shared" si="4"/>
        <v>8.135</v>
      </c>
      <c r="F79" s="181">
        <v>7.395</v>
      </c>
      <c r="G79" s="70">
        <f t="shared" si="2"/>
        <v>3861</v>
      </c>
      <c r="H79" s="72">
        <v>3510</v>
      </c>
      <c r="I79" s="82"/>
      <c r="J79" s="82" t="s">
        <v>678</v>
      </c>
      <c r="K79" s="108" t="s">
        <v>657</v>
      </c>
      <c r="L79" s="84"/>
      <c r="M79" s="179"/>
    </row>
    <row r="80" ht="30" customHeight="1" spans="1:13">
      <c r="A80" s="70">
        <v>77</v>
      </c>
      <c r="B80" s="72" t="s">
        <v>714</v>
      </c>
      <c r="C80" s="72" t="s">
        <v>75</v>
      </c>
      <c r="D80" s="73">
        <v>8</v>
      </c>
      <c r="E80" s="73">
        <f t="shared" si="4"/>
        <v>11.839</v>
      </c>
      <c r="F80" s="181">
        <v>10.763</v>
      </c>
      <c r="G80" s="70">
        <f t="shared" si="2"/>
        <v>3861</v>
      </c>
      <c r="H80" s="72">
        <v>3510</v>
      </c>
      <c r="I80" s="82"/>
      <c r="J80" s="82" t="s">
        <v>678</v>
      </c>
      <c r="K80" s="108" t="s">
        <v>657</v>
      </c>
      <c r="L80" s="84"/>
      <c r="M80" s="179"/>
    </row>
    <row r="81" ht="30" customHeight="1" spans="1:13">
      <c r="A81" s="70">
        <v>78</v>
      </c>
      <c r="B81" s="72" t="s">
        <v>714</v>
      </c>
      <c r="C81" s="72" t="s">
        <v>75</v>
      </c>
      <c r="D81" s="73">
        <v>20</v>
      </c>
      <c r="E81" s="73">
        <f t="shared" si="4"/>
        <v>4.613</v>
      </c>
      <c r="F81" s="181">
        <v>4.194</v>
      </c>
      <c r="G81" s="70">
        <f t="shared" si="2"/>
        <v>3861</v>
      </c>
      <c r="H81" s="72">
        <v>3510</v>
      </c>
      <c r="I81" s="82"/>
      <c r="J81" s="82" t="s">
        <v>678</v>
      </c>
      <c r="K81" s="108" t="s">
        <v>657</v>
      </c>
      <c r="L81" s="84"/>
      <c r="M81" s="179"/>
    </row>
    <row r="82" ht="30" customHeight="1" spans="1:13">
      <c r="A82" s="70">
        <v>79</v>
      </c>
      <c r="B82" s="72" t="s">
        <v>715</v>
      </c>
      <c r="C82" s="72" t="s">
        <v>75</v>
      </c>
      <c r="D82" s="73" t="s">
        <v>716</v>
      </c>
      <c r="E82" s="73">
        <f t="shared" si="4"/>
        <v>3.263</v>
      </c>
      <c r="F82" s="181">
        <v>2.966</v>
      </c>
      <c r="G82" s="70">
        <f t="shared" si="2"/>
        <v>3916</v>
      </c>
      <c r="H82" s="72">
        <v>3560</v>
      </c>
      <c r="I82" s="82"/>
      <c r="J82" s="82" t="s">
        <v>678</v>
      </c>
      <c r="K82" s="108" t="s">
        <v>657</v>
      </c>
      <c r="L82" s="84"/>
      <c r="M82" s="179"/>
    </row>
    <row r="83" ht="30" customHeight="1" spans="1:13">
      <c r="A83" s="70">
        <v>80</v>
      </c>
      <c r="B83" s="72" t="s">
        <v>715</v>
      </c>
      <c r="C83" s="72" t="s">
        <v>75</v>
      </c>
      <c r="D83" s="73" t="s">
        <v>717</v>
      </c>
      <c r="E83" s="73">
        <f t="shared" si="4"/>
        <v>7.581</v>
      </c>
      <c r="F83" s="181">
        <v>6.892</v>
      </c>
      <c r="G83" s="70">
        <f t="shared" si="2"/>
        <v>3916</v>
      </c>
      <c r="H83" s="72">
        <v>3560</v>
      </c>
      <c r="I83" s="82"/>
      <c r="J83" s="82" t="s">
        <v>678</v>
      </c>
      <c r="K83" s="108" t="s">
        <v>657</v>
      </c>
      <c r="L83" s="84"/>
      <c r="M83" s="179"/>
    </row>
    <row r="84" ht="30" customHeight="1" spans="1:13">
      <c r="A84" s="70">
        <v>81</v>
      </c>
      <c r="B84" s="72" t="s">
        <v>715</v>
      </c>
      <c r="C84" s="72" t="s">
        <v>75</v>
      </c>
      <c r="D84" s="73" t="s">
        <v>718</v>
      </c>
      <c r="E84" s="73">
        <f t="shared" si="4"/>
        <v>2.544</v>
      </c>
      <c r="F84" s="181">
        <v>2.313</v>
      </c>
      <c r="G84" s="70">
        <f t="shared" si="2"/>
        <v>3916</v>
      </c>
      <c r="H84" s="72">
        <v>3560</v>
      </c>
      <c r="I84" s="82"/>
      <c r="J84" s="82" t="s">
        <v>678</v>
      </c>
      <c r="K84" s="108" t="s">
        <v>657</v>
      </c>
      <c r="L84" s="84"/>
      <c r="M84" s="179"/>
    </row>
    <row r="85" ht="30" customHeight="1" spans="1:13">
      <c r="A85" s="70">
        <v>82</v>
      </c>
      <c r="B85" s="72" t="s">
        <v>715</v>
      </c>
      <c r="C85" s="72" t="s">
        <v>75</v>
      </c>
      <c r="D85" s="73" t="s">
        <v>719</v>
      </c>
      <c r="E85" s="73">
        <f t="shared" si="4"/>
        <v>1.238</v>
      </c>
      <c r="F85" s="181">
        <v>1.125</v>
      </c>
      <c r="G85" s="70">
        <f t="shared" si="2"/>
        <v>3916</v>
      </c>
      <c r="H85" s="72">
        <v>3560</v>
      </c>
      <c r="I85" s="82"/>
      <c r="J85" s="82" t="s">
        <v>678</v>
      </c>
      <c r="K85" s="108" t="s">
        <v>657</v>
      </c>
      <c r="L85" s="84"/>
      <c r="M85" s="179"/>
    </row>
    <row r="86" ht="30" customHeight="1" spans="1:13">
      <c r="A86" s="70">
        <v>83</v>
      </c>
      <c r="B86" s="70" t="s">
        <v>720</v>
      </c>
      <c r="C86" s="70" t="s">
        <v>393</v>
      </c>
      <c r="D86" s="71" t="s">
        <v>721</v>
      </c>
      <c r="E86" s="105" t="s">
        <v>722</v>
      </c>
      <c r="F86" s="71">
        <v>3</v>
      </c>
      <c r="G86" s="70" t="s">
        <v>635</v>
      </c>
      <c r="H86" s="70">
        <v>17000</v>
      </c>
      <c r="I86" s="82"/>
      <c r="J86" s="82" t="s">
        <v>678</v>
      </c>
      <c r="K86" s="108" t="s">
        <v>657</v>
      </c>
      <c r="L86" s="84"/>
      <c r="M86" s="179"/>
    </row>
    <row r="87" ht="30" customHeight="1" spans="1:13">
      <c r="A87" s="70">
        <v>84</v>
      </c>
      <c r="B87" s="70" t="s">
        <v>723</v>
      </c>
      <c r="C87" s="70" t="s">
        <v>16</v>
      </c>
      <c r="D87" s="71"/>
      <c r="E87" s="73">
        <f>ROUND(F87*1.1,2)</f>
        <v>143</v>
      </c>
      <c r="F87" s="71">
        <v>130</v>
      </c>
      <c r="G87" s="70">
        <v>97</v>
      </c>
      <c r="H87" s="70">
        <v>95</v>
      </c>
      <c r="I87" s="82"/>
      <c r="J87" s="82" t="s">
        <v>678</v>
      </c>
      <c r="K87" s="108" t="s">
        <v>657</v>
      </c>
      <c r="L87" s="84"/>
      <c r="M87" s="179"/>
    </row>
    <row r="88" ht="30" customHeight="1" spans="1:13">
      <c r="A88" s="70">
        <v>85</v>
      </c>
      <c r="B88" s="70" t="s">
        <v>632</v>
      </c>
      <c r="C88" s="70" t="s">
        <v>16</v>
      </c>
      <c r="D88" s="71" t="s">
        <v>724</v>
      </c>
      <c r="E88" s="73">
        <v>102.43</v>
      </c>
      <c r="F88" s="71">
        <v>100</v>
      </c>
      <c r="G88" s="70">
        <v>97</v>
      </c>
      <c r="H88" s="70">
        <v>92</v>
      </c>
      <c r="I88" s="82"/>
      <c r="J88" s="82" t="s">
        <v>678</v>
      </c>
      <c r="K88" s="108" t="s">
        <v>657</v>
      </c>
      <c r="L88" s="84"/>
      <c r="M88" s="179"/>
    </row>
    <row r="89" ht="30" customHeight="1" spans="1:13">
      <c r="A89" s="70">
        <v>86</v>
      </c>
      <c r="B89" s="70" t="s">
        <v>725</v>
      </c>
      <c r="C89" s="70" t="s">
        <v>726</v>
      </c>
      <c r="D89" s="71" t="s">
        <v>727</v>
      </c>
      <c r="E89" s="73">
        <v>526</v>
      </c>
      <c r="F89" s="71">
        <v>500</v>
      </c>
      <c r="G89" s="70">
        <v>23</v>
      </c>
      <c r="H89" s="70">
        <v>20</v>
      </c>
      <c r="I89" s="82"/>
      <c r="J89" s="82" t="s">
        <v>678</v>
      </c>
      <c r="K89" s="108" t="s">
        <v>657</v>
      </c>
      <c r="L89" s="84"/>
      <c r="M89" s="179"/>
    </row>
    <row r="90" ht="30" customHeight="1" spans="1:13">
      <c r="A90" s="70">
        <v>86</v>
      </c>
      <c r="B90" s="70" t="s">
        <v>213</v>
      </c>
      <c r="C90" s="70" t="s">
        <v>214</v>
      </c>
      <c r="D90" s="71">
        <v>20</v>
      </c>
      <c r="E90" s="73" t="s">
        <v>728</v>
      </c>
      <c r="F90" s="71">
        <v>30</v>
      </c>
      <c r="G90" s="70">
        <v>275</v>
      </c>
      <c r="H90" s="70">
        <v>270</v>
      </c>
      <c r="I90" s="82"/>
      <c r="J90" s="82" t="s">
        <v>678</v>
      </c>
      <c r="K90" s="108" t="s">
        <v>657</v>
      </c>
      <c r="L90" s="84"/>
      <c r="M90" s="179"/>
    </row>
    <row r="91" ht="30" customHeight="1" spans="1:13">
      <c r="A91" s="70">
        <v>88</v>
      </c>
      <c r="B91" s="70"/>
      <c r="C91" s="70"/>
      <c r="D91" s="71"/>
      <c r="E91" s="105"/>
      <c r="F91" s="71"/>
      <c r="G91" s="70"/>
      <c r="H91" s="70"/>
      <c r="I91" s="82"/>
      <c r="J91" s="82"/>
      <c r="K91" s="108"/>
      <c r="L91" s="84"/>
    </row>
    <row r="92" ht="30" customHeight="1" spans="1:13">
      <c r="A92" s="70">
        <v>89</v>
      </c>
      <c r="B92" s="70"/>
      <c r="C92" s="70"/>
      <c r="D92" s="71"/>
      <c r="E92" s="105"/>
      <c r="F92" s="71"/>
      <c r="G92" s="70"/>
      <c r="H92" s="70"/>
      <c r="I92" s="82"/>
      <c r="J92" s="82"/>
      <c r="K92" s="108"/>
      <c r="L92" s="84"/>
    </row>
    <row r="93" ht="30" customHeight="1" spans="1:13">
      <c r="A93" s="70">
        <v>90</v>
      </c>
      <c r="B93" s="70"/>
      <c r="C93" s="70"/>
      <c r="D93" s="71"/>
      <c r="E93" s="105"/>
      <c r="F93" s="71"/>
      <c r="G93" s="70"/>
      <c r="H93" s="70"/>
      <c r="I93" s="82"/>
      <c r="J93" s="82"/>
      <c r="K93" s="108"/>
      <c r="L93" s="84"/>
    </row>
    <row r="94" ht="35" customHeight="1" spans="1:13">
      <c r="A94" s="112" t="s">
        <v>184</v>
      </c>
      <c r="B94" s="112"/>
      <c r="C94" s="113" t="s">
        <v>185</v>
      </c>
      <c r="D94" s="113"/>
      <c r="E94" s="113"/>
      <c r="F94" s="112"/>
      <c r="G94" s="114" t="s">
        <v>186</v>
      </c>
      <c r="H94" s="112"/>
      <c r="I94" s="113" t="s">
        <v>187</v>
      </c>
      <c r="J94" s="112"/>
      <c r="K94" s="115" t="s">
        <v>188</v>
      </c>
      <c r="L94" s="116"/>
    </row>
  </sheetData>
  <mergeCells count="8">
    <mergeCell ref="A1:L1"/>
    <mergeCell ref="A2:B2"/>
    <mergeCell ref="C2:L2"/>
    <mergeCell ref="C94:D94"/>
    <mergeCell ref="M36:M60"/>
    <mergeCell ref="M61:M75"/>
    <mergeCell ref="M77:M85"/>
    <mergeCell ref="M86:M90"/>
  </mergeCells>
  <printOptions horizontalCentered="1"/>
  <pageMargins left="0.393055555555556" right="0.393055555555556" top="0.786805555555556" bottom="0.786805555555556" header="0.590277777777778" footer="0.590277777777778"/>
  <pageSetup paperSize="9" scale="66"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3"/>
  <sheetViews>
    <sheetView view="pageBreakPreview" zoomScaleNormal="100" workbookViewId="0">
      <pane ySplit="3" topLeftCell="A4" activePane="bottomLeft" state="frozen"/>
      <selection/>
      <selection pane="bottomLeft" activeCell="D22" sqref="D22"/>
    </sheetView>
  </sheetViews>
  <sheetFormatPr defaultColWidth="15.125" defaultRowHeight="14.25"/>
  <cols>
    <col min="1" max="1" width="7" customWidth="1"/>
    <col min="2" max="2" width="21.375" customWidth="1"/>
    <col min="3" max="3" width="5.875" customWidth="1"/>
    <col min="4" max="4" width="22.25" customWidth="1"/>
    <col min="5" max="6" width="13.625" style="167" customWidth="1"/>
    <col min="7" max="7" width="17.5" customWidth="1"/>
    <col min="8" max="8" width="9.75" customWidth="1"/>
    <col min="9" max="9" width="17.5" customWidth="1"/>
    <col min="10" max="10" width="12.25" customWidth="1"/>
    <col min="11" max="11" width="37.5" style="47" customWidth="1"/>
    <col min="12" max="12" width="9.25" customWidth="1"/>
    <col min="13" max="16384" width="15.125" customWidth="1"/>
  </cols>
  <sheetData>
    <row r="1" customFormat="1" ht="26" customHeight="1" spans="1:12">
      <c r="A1" s="93" t="s">
        <v>655</v>
      </c>
      <c r="B1" s="93"/>
      <c r="C1" s="93"/>
      <c r="D1" s="93"/>
      <c r="E1" s="168"/>
      <c r="F1" s="168"/>
      <c r="G1" s="93"/>
      <c r="H1" s="93"/>
      <c r="I1" s="93"/>
      <c r="J1" s="93"/>
      <c r="K1" s="94"/>
      <c r="L1" s="93"/>
    </row>
    <row r="2" s="92" customFormat="1" ht="32" customHeight="1" spans="1:12">
      <c r="A2" s="95" t="s">
        <v>1</v>
      </c>
      <c r="B2" s="96"/>
      <c r="C2" s="97" t="s">
        <v>2</v>
      </c>
      <c r="D2" s="98"/>
      <c r="E2" s="169"/>
      <c r="F2" s="169"/>
      <c r="G2" s="98"/>
      <c r="H2" s="98"/>
      <c r="I2" s="98"/>
      <c r="J2" s="98"/>
      <c r="K2" s="98"/>
      <c r="L2" s="99"/>
    </row>
    <row r="3" s="92" customFormat="1" ht="59" customHeight="1" spans="1:12">
      <c r="A3" s="100" t="s">
        <v>3</v>
      </c>
      <c r="B3" s="100" t="s">
        <v>4</v>
      </c>
      <c r="C3" s="100" t="s">
        <v>5</v>
      </c>
      <c r="D3" s="101" t="s">
        <v>6</v>
      </c>
      <c r="E3" s="170" t="s">
        <v>7</v>
      </c>
      <c r="F3" s="170" t="s">
        <v>8</v>
      </c>
      <c r="G3" s="102" t="s">
        <v>9</v>
      </c>
      <c r="H3" s="100" t="s">
        <v>10</v>
      </c>
      <c r="I3" s="103" t="s">
        <v>11</v>
      </c>
      <c r="J3" s="100" t="s">
        <v>12</v>
      </c>
      <c r="K3" s="102" t="s">
        <v>13</v>
      </c>
      <c r="L3" s="104" t="s">
        <v>14</v>
      </c>
    </row>
    <row r="4" ht="30" customHeight="1" spans="1:12">
      <c r="A4" s="70">
        <v>1</v>
      </c>
      <c r="B4" s="64" t="s">
        <v>729</v>
      </c>
      <c r="C4" s="64" t="s">
        <v>217</v>
      </c>
      <c r="D4" s="61"/>
      <c r="E4" s="63">
        <v>1</v>
      </c>
      <c r="F4" s="63">
        <v>1</v>
      </c>
      <c r="G4" s="64">
        <f>H4*1.1</f>
        <v>1588043.93</v>
      </c>
      <c r="H4" s="68">
        <f>配电箱清单!H440</f>
        <v>1443676.3</v>
      </c>
      <c r="I4" s="82"/>
      <c r="J4" s="82">
        <v>9.11</v>
      </c>
      <c r="K4" s="108" t="s">
        <v>657</v>
      </c>
      <c r="L4" s="84"/>
    </row>
    <row r="5" ht="30" customHeight="1" spans="1:12">
      <c r="A5" s="70">
        <v>2</v>
      </c>
      <c r="B5" s="64" t="s">
        <v>730</v>
      </c>
      <c r="C5" s="64" t="s">
        <v>217</v>
      </c>
      <c r="D5" s="61"/>
      <c r="E5" s="63">
        <v>1</v>
      </c>
      <c r="F5" s="63">
        <v>1</v>
      </c>
      <c r="G5" s="64">
        <f>H5*1.1</f>
        <v>1548954</v>
      </c>
      <c r="H5" s="64">
        <f>[1]污水泵!J28</f>
        <v>1408140</v>
      </c>
      <c r="I5" s="82"/>
      <c r="J5" s="82">
        <v>9.12</v>
      </c>
      <c r="K5" s="108" t="s">
        <v>657</v>
      </c>
      <c r="L5" s="84"/>
    </row>
    <row r="6" ht="30" customHeight="1" spans="1:12">
      <c r="A6" s="70">
        <v>3</v>
      </c>
      <c r="B6" s="64" t="s">
        <v>636</v>
      </c>
      <c r="C6" s="64" t="s">
        <v>16</v>
      </c>
      <c r="D6" s="61" t="s">
        <v>731</v>
      </c>
      <c r="E6" s="63">
        <v>529.24</v>
      </c>
      <c r="F6" s="63">
        <v>500</v>
      </c>
      <c r="G6" s="64">
        <f>H6*1.03</f>
        <v>339.9</v>
      </c>
      <c r="H6" s="82">
        <v>330</v>
      </c>
      <c r="I6" s="82"/>
      <c r="J6" s="171">
        <v>9.1</v>
      </c>
      <c r="K6" s="108" t="s">
        <v>657</v>
      </c>
      <c r="L6" s="84"/>
    </row>
    <row r="7" ht="30" customHeight="1" spans="1:12">
      <c r="A7" s="70">
        <v>4</v>
      </c>
      <c r="B7" s="64" t="s">
        <v>732</v>
      </c>
      <c r="C7" s="64" t="s">
        <v>16</v>
      </c>
      <c r="D7" s="61">
        <v>32.5</v>
      </c>
      <c r="E7" s="63">
        <v>226.57</v>
      </c>
      <c r="F7" s="64">
        <v>200</v>
      </c>
      <c r="G7" s="64">
        <f>H7*1.1</f>
        <v>363</v>
      </c>
      <c r="H7" s="64">
        <v>330</v>
      </c>
      <c r="I7" s="82"/>
      <c r="J7" s="171">
        <v>9.1</v>
      </c>
      <c r="K7" s="108" t="s">
        <v>657</v>
      </c>
      <c r="L7" s="84"/>
    </row>
    <row r="8" customFormat="1" ht="30" customHeight="1" spans="1:12">
      <c r="A8" s="70">
        <v>5</v>
      </c>
      <c r="B8" s="64" t="s">
        <v>732</v>
      </c>
      <c r="C8" s="64" t="s">
        <v>16</v>
      </c>
      <c r="D8" s="61">
        <v>42.5</v>
      </c>
      <c r="E8" s="63">
        <v>293.64</v>
      </c>
      <c r="F8" s="64">
        <v>200</v>
      </c>
      <c r="G8" s="64">
        <f>H8*1.1</f>
        <v>429</v>
      </c>
      <c r="H8" s="64">
        <v>390</v>
      </c>
      <c r="I8" s="82"/>
      <c r="J8" s="171">
        <v>9.1</v>
      </c>
      <c r="K8" s="108" t="s">
        <v>657</v>
      </c>
      <c r="L8" s="84"/>
    </row>
    <row r="9" customFormat="1" ht="30" customHeight="1" spans="1:12">
      <c r="A9" s="70">
        <v>6</v>
      </c>
      <c r="B9" s="64" t="s">
        <v>733</v>
      </c>
      <c r="C9" s="64" t="s">
        <v>734</v>
      </c>
      <c r="D9" s="61" t="s">
        <v>735</v>
      </c>
      <c r="E9" s="63">
        <f>F9*1.0358</f>
        <v>414.32</v>
      </c>
      <c r="F9" s="63">
        <v>400</v>
      </c>
      <c r="G9" s="64">
        <f>H9*1.1</f>
        <v>12.1</v>
      </c>
      <c r="H9" s="64">
        <v>11</v>
      </c>
      <c r="I9" s="82"/>
      <c r="J9" s="171">
        <v>9.1</v>
      </c>
      <c r="K9" s="83" t="s">
        <v>736</v>
      </c>
      <c r="L9" s="84"/>
    </row>
    <row r="10" customFormat="1" ht="30" customHeight="1" spans="1:12">
      <c r="A10" s="70">
        <v>7</v>
      </c>
      <c r="B10" s="64" t="s">
        <v>737</v>
      </c>
      <c r="C10" s="64" t="s">
        <v>734</v>
      </c>
      <c r="D10" s="61" t="s">
        <v>735</v>
      </c>
      <c r="E10" s="63">
        <f>F10*1.0358</f>
        <v>129267.84</v>
      </c>
      <c r="F10" s="63">
        <v>124800</v>
      </c>
      <c r="G10" s="64">
        <f>H10*1.1</f>
        <v>4.4</v>
      </c>
      <c r="H10" s="64">
        <v>4</v>
      </c>
      <c r="I10" s="82"/>
      <c r="J10" s="171">
        <v>9.1</v>
      </c>
      <c r="K10" s="85"/>
      <c r="L10" s="84"/>
    </row>
    <row r="11" customFormat="1" ht="30" customHeight="1" spans="1:12">
      <c r="A11" s="70">
        <v>8</v>
      </c>
      <c r="B11" s="64" t="s">
        <v>738</v>
      </c>
      <c r="C11" s="64" t="s">
        <v>734</v>
      </c>
      <c r="D11" s="61" t="s">
        <v>739</v>
      </c>
      <c r="E11" s="63">
        <f>F11*1.0358</f>
        <v>129267.84</v>
      </c>
      <c r="F11" s="63">
        <v>124800</v>
      </c>
      <c r="G11" s="64">
        <f>H11*1.1</f>
        <v>8.8</v>
      </c>
      <c r="H11" s="64">
        <v>8</v>
      </c>
      <c r="I11" s="82"/>
      <c r="J11" s="171">
        <v>9.1</v>
      </c>
      <c r="K11" s="86"/>
      <c r="L11" s="84"/>
    </row>
    <row r="12" customFormat="1" ht="141" customHeight="1" spans="1:12">
      <c r="A12" s="70">
        <v>9</v>
      </c>
      <c r="B12" s="61" t="s">
        <v>740</v>
      </c>
      <c r="C12" s="64" t="s">
        <v>734</v>
      </c>
      <c r="D12" s="61" t="s">
        <v>741</v>
      </c>
      <c r="E12" s="63">
        <v>95720</v>
      </c>
      <c r="F12" s="63">
        <v>50000</v>
      </c>
      <c r="G12" s="64">
        <v>57</v>
      </c>
      <c r="H12" s="64">
        <v>55</v>
      </c>
      <c r="I12" s="172" t="s">
        <v>742</v>
      </c>
      <c r="J12" s="171">
        <v>9.1</v>
      </c>
      <c r="K12" s="108" t="s">
        <v>736</v>
      </c>
      <c r="L12" s="84"/>
    </row>
    <row r="13" ht="66" customHeight="1" spans="1:12">
      <c r="A13" s="112"/>
      <c r="B13" s="114" t="s">
        <v>184</v>
      </c>
      <c r="C13" s="113" t="s">
        <v>185</v>
      </c>
      <c r="D13" s="113"/>
      <c r="E13" s="173"/>
      <c r="F13" s="174"/>
      <c r="G13" s="114" t="s">
        <v>186</v>
      </c>
      <c r="H13" s="114"/>
      <c r="I13" s="114" t="s">
        <v>187</v>
      </c>
      <c r="J13" s="114"/>
      <c r="K13" s="175" t="s">
        <v>188</v>
      </c>
      <c r="L13" s="116"/>
    </row>
  </sheetData>
  <mergeCells count="5">
    <mergeCell ref="A1:L1"/>
    <mergeCell ref="A2:B2"/>
    <mergeCell ref="C2:L2"/>
    <mergeCell ref="C13:D13"/>
    <mergeCell ref="K9:K11"/>
  </mergeCells>
  <printOptions horizontalCentered="1"/>
  <pageMargins left="0.393055555555556" right="0.393055555555556" top="0.786805555555556" bottom="0.786805555555556" header="0.590277777777778" footer="0.590277777777778"/>
  <pageSetup paperSize="9" scale="69" fitToHeight="0" orientation="landscape" horizontalDpi="600"/>
  <headerFooter/>
  <ignoredErrors>
    <ignoredError sqref="G6"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440"/>
  <sheetViews>
    <sheetView workbookViewId="0">
      <pane ySplit="1" topLeftCell="A293" activePane="bottomLeft" state="frozen"/>
      <selection/>
      <selection pane="bottomLeft" activeCell="D22" sqref="D22"/>
    </sheetView>
  </sheetViews>
  <sheetFormatPr defaultColWidth="7.5" defaultRowHeight="15" customHeight="1"/>
  <cols>
    <col min="1" max="1" width="7.75" style="154" customWidth="1"/>
    <col min="2" max="2" width="24.75" style="155" customWidth="1"/>
    <col min="3" max="3" width="16.875" style="155" customWidth="1"/>
    <col min="4" max="4" width="15.625" style="155" customWidth="1"/>
    <col min="5" max="5" width="5.125" style="155" customWidth="1"/>
    <col min="6" max="6" width="5.125" style="156" customWidth="1"/>
    <col min="7" max="7" width="8.375" style="156" customWidth="1"/>
    <col min="8" max="8" width="9.25" style="156" customWidth="1"/>
    <col min="9" max="9" width="21.625" style="155" customWidth="1"/>
    <col min="10" max="16384" width="7.5" style="157"/>
  </cols>
  <sheetData>
    <row r="1" s="153" customFormat="1" ht="18" customHeight="1" spans="1:9">
      <c r="A1" s="158" t="s">
        <v>3</v>
      </c>
      <c r="B1" s="158" t="s">
        <v>743</v>
      </c>
      <c r="C1" s="158" t="s">
        <v>744</v>
      </c>
      <c r="D1" s="158" t="s">
        <v>745</v>
      </c>
      <c r="E1" s="158" t="s">
        <v>5</v>
      </c>
      <c r="F1" s="159" t="s">
        <v>746</v>
      </c>
      <c r="G1" s="159" t="s">
        <v>747</v>
      </c>
      <c r="H1" s="159" t="s">
        <v>748</v>
      </c>
      <c r="I1" s="158" t="s">
        <v>749</v>
      </c>
    </row>
    <row r="2" s="153" customFormat="1" ht="18" customHeight="1" spans="1:9">
      <c r="A2" s="158">
        <v>1</v>
      </c>
      <c r="B2" s="160" t="s">
        <v>750</v>
      </c>
      <c r="C2" s="161" t="s">
        <v>751</v>
      </c>
      <c r="D2" s="161" t="s">
        <v>752</v>
      </c>
      <c r="E2" s="160" t="s">
        <v>608</v>
      </c>
      <c r="F2" s="162">
        <v>0</v>
      </c>
      <c r="G2" s="162">
        <v>6034.6</v>
      </c>
      <c r="H2" s="162">
        <f t="shared" ref="H2:H65" si="0">F2*G2</f>
        <v>0</v>
      </c>
      <c r="I2" s="161" t="s">
        <v>753</v>
      </c>
    </row>
    <row r="3" s="153" customFormat="1" ht="18" customHeight="1" spans="1:9">
      <c r="A3" s="158">
        <v>2</v>
      </c>
      <c r="B3" s="160" t="s">
        <v>754</v>
      </c>
      <c r="C3" s="161" t="s">
        <v>751</v>
      </c>
      <c r="D3" s="161" t="s">
        <v>752</v>
      </c>
      <c r="E3" s="160" t="s">
        <v>608</v>
      </c>
      <c r="F3" s="162">
        <v>0</v>
      </c>
      <c r="G3" s="162">
        <v>5857.5</v>
      </c>
      <c r="H3" s="162">
        <f t="shared" si="0"/>
        <v>0</v>
      </c>
      <c r="I3" s="161" t="s">
        <v>753</v>
      </c>
    </row>
    <row r="4" s="153" customFormat="1" ht="18" hidden="1" customHeight="1" spans="1:9">
      <c r="A4" s="158">
        <v>3</v>
      </c>
      <c r="B4" s="160" t="s">
        <v>755</v>
      </c>
      <c r="C4" s="161" t="s">
        <v>751</v>
      </c>
      <c r="D4" s="161" t="s">
        <v>752</v>
      </c>
      <c r="E4" s="160" t="s">
        <v>608</v>
      </c>
      <c r="F4" s="162"/>
      <c r="G4" s="162">
        <v>6034.6</v>
      </c>
      <c r="H4" s="162">
        <f t="shared" si="0"/>
        <v>0</v>
      </c>
      <c r="I4" s="161" t="s">
        <v>756</v>
      </c>
    </row>
    <row r="5" s="153" customFormat="1" ht="18" customHeight="1" spans="1:9">
      <c r="A5" s="158">
        <v>4</v>
      </c>
      <c r="B5" s="160" t="s">
        <v>757</v>
      </c>
      <c r="C5" s="161" t="s">
        <v>751</v>
      </c>
      <c r="D5" s="161" t="s">
        <v>752</v>
      </c>
      <c r="E5" s="160" t="s">
        <v>608</v>
      </c>
      <c r="F5" s="162">
        <v>2</v>
      </c>
      <c r="G5" s="162">
        <v>6249.1</v>
      </c>
      <c r="H5" s="162">
        <f t="shared" si="0"/>
        <v>12498.2</v>
      </c>
      <c r="I5" s="161" t="s">
        <v>753</v>
      </c>
    </row>
    <row r="6" s="153" customFormat="1" ht="18" customHeight="1" spans="1:9">
      <c r="A6" s="158">
        <v>5</v>
      </c>
      <c r="B6" s="160" t="s">
        <v>758</v>
      </c>
      <c r="C6" s="161" t="s">
        <v>751</v>
      </c>
      <c r="D6" s="161" t="s">
        <v>752</v>
      </c>
      <c r="E6" s="160" t="s">
        <v>608</v>
      </c>
      <c r="F6" s="162">
        <v>2</v>
      </c>
      <c r="G6" s="162">
        <v>6092.9</v>
      </c>
      <c r="H6" s="162">
        <f t="shared" si="0"/>
        <v>12185.8</v>
      </c>
      <c r="I6" s="161" t="s">
        <v>753</v>
      </c>
    </row>
    <row r="7" s="153" customFormat="1" ht="18" customHeight="1" spans="1:9">
      <c r="A7" s="158">
        <v>6</v>
      </c>
      <c r="B7" s="160" t="s">
        <v>759</v>
      </c>
      <c r="C7" s="161" t="s">
        <v>751</v>
      </c>
      <c r="D7" s="161" t="s">
        <v>760</v>
      </c>
      <c r="E7" s="160" t="s">
        <v>608</v>
      </c>
      <c r="F7" s="162">
        <v>12</v>
      </c>
      <c r="G7" s="162">
        <v>641.3</v>
      </c>
      <c r="H7" s="162">
        <f t="shared" si="0"/>
        <v>7695.6</v>
      </c>
      <c r="I7" s="161" t="s">
        <v>753</v>
      </c>
    </row>
    <row r="8" s="153" customFormat="1" ht="18" hidden="1" customHeight="1" spans="1:9">
      <c r="A8" s="158">
        <v>7</v>
      </c>
      <c r="B8" s="160" t="s">
        <v>761</v>
      </c>
      <c r="C8" s="161" t="s">
        <v>751</v>
      </c>
      <c r="D8" s="161" t="s">
        <v>760</v>
      </c>
      <c r="E8" s="160" t="s">
        <v>608</v>
      </c>
      <c r="F8" s="162"/>
      <c r="G8" s="162">
        <v>641.3</v>
      </c>
      <c r="H8" s="162">
        <f t="shared" si="0"/>
        <v>0</v>
      </c>
      <c r="I8" s="161" t="s">
        <v>756</v>
      </c>
    </row>
    <row r="9" s="153" customFormat="1" ht="18" customHeight="1" spans="1:9">
      <c r="A9" s="158">
        <v>8</v>
      </c>
      <c r="B9" s="160" t="s">
        <v>762</v>
      </c>
      <c r="C9" s="161" t="s">
        <v>751</v>
      </c>
      <c r="D9" s="161" t="s">
        <v>763</v>
      </c>
      <c r="E9" s="160" t="s">
        <v>608</v>
      </c>
      <c r="F9" s="162">
        <v>352</v>
      </c>
      <c r="G9" s="162">
        <v>429</v>
      </c>
      <c r="H9" s="162">
        <f t="shared" si="0"/>
        <v>151008</v>
      </c>
      <c r="I9" s="161" t="s">
        <v>764</v>
      </c>
    </row>
    <row r="10" s="153" customFormat="1" ht="18" hidden="1" customHeight="1" spans="1:9">
      <c r="A10" s="158">
        <v>9</v>
      </c>
      <c r="B10" s="160" t="s">
        <v>765</v>
      </c>
      <c r="C10" s="161" t="s">
        <v>751</v>
      </c>
      <c r="D10" s="161" t="s">
        <v>763</v>
      </c>
      <c r="E10" s="160" t="s">
        <v>608</v>
      </c>
      <c r="F10" s="162"/>
      <c r="G10" s="162">
        <v>429</v>
      </c>
      <c r="H10" s="162">
        <f t="shared" si="0"/>
        <v>0</v>
      </c>
      <c r="I10" s="161" t="s">
        <v>756</v>
      </c>
    </row>
    <row r="11" s="153" customFormat="1" ht="24" spans="1:9">
      <c r="A11" s="158">
        <v>10</v>
      </c>
      <c r="B11" s="161" t="s">
        <v>766</v>
      </c>
      <c r="C11" s="161" t="s">
        <v>751</v>
      </c>
      <c r="D11" s="161" t="s">
        <v>767</v>
      </c>
      <c r="E11" s="160" t="s">
        <v>608</v>
      </c>
      <c r="F11" s="162">
        <v>20</v>
      </c>
      <c r="G11" s="162">
        <v>1498.2</v>
      </c>
      <c r="H11" s="162">
        <f t="shared" si="0"/>
        <v>29964</v>
      </c>
      <c r="I11" s="161" t="s">
        <v>768</v>
      </c>
    </row>
    <row r="12" s="153" customFormat="1" ht="18" customHeight="1" spans="1:9">
      <c r="A12" s="158">
        <v>11</v>
      </c>
      <c r="B12" s="160" t="s">
        <v>769</v>
      </c>
      <c r="C12" s="161" t="s">
        <v>751</v>
      </c>
      <c r="D12" s="161" t="s">
        <v>770</v>
      </c>
      <c r="E12" s="160" t="s">
        <v>608</v>
      </c>
      <c r="F12" s="162">
        <v>2</v>
      </c>
      <c r="G12" s="162">
        <v>1861.2</v>
      </c>
      <c r="H12" s="162">
        <f t="shared" si="0"/>
        <v>3722.4</v>
      </c>
      <c r="I12" s="161" t="s">
        <v>771</v>
      </c>
    </row>
    <row r="13" s="153" customFormat="1" ht="18" customHeight="1" spans="1:9">
      <c r="A13" s="158">
        <v>12</v>
      </c>
      <c r="B13" s="160" t="s">
        <v>772</v>
      </c>
      <c r="C13" s="161" t="s">
        <v>751</v>
      </c>
      <c r="D13" s="161" t="s">
        <v>767</v>
      </c>
      <c r="E13" s="160" t="s">
        <v>608</v>
      </c>
      <c r="F13" s="162">
        <v>10</v>
      </c>
      <c r="G13" s="162">
        <v>1144</v>
      </c>
      <c r="H13" s="162">
        <f t="shared" si="0"/>
        <v>11440</v>
      </c>
      <c r="I13" s="161" t="s">
        <v>773</v>
      </c>
    </row>
    <row r="14" s="153" customFormat="1" ht="18" customHeight="1" spans="1:9">
      <c r="A14" s="158">
        <v>13</v>
      </c>
      <c r="B14" s="161" t="s">
        <v>774</v>
      </c>
      <c r="C14" s="161" t="s">
        <v>751</v>
      </c>
      <c r="D14" s="161" t="s">
        <v>767</v>
      </c>
      <c r="E14" s="160" t="s">
        <v>608</v>
      </c>
      <c r="F14" s="162">
        <v>5</v>
      </c>
      <c r="G14" s="162">
        <v>1156.1</v>
      </c>
      <c r="H14" s="162">
        <f t="shared" si="0"/>
        <v>5780.5</v>
      </c>
      <c r="I14" s="161" t="s">
        <v>753</v>
      </c>
    </row>
    <row r="15" s="153" customFormat="1" ht="18" customHeight="1" spans="1:9">
      <c r="A15" s="158">
        <v>14</v>
      </c>
      <c r="B15" s="160" t="s">
        <v>775</v>
      </c>
      <c r="C15" s="161" t="s">
        <v>751</v>
      </c>
      <c r="D15" s="161" t="s">
        <v>767</v>
      </c>
      <c r="E15" s="160" t="s">
        <v>608</v>
      </c>
      <c r="F15" s="162">
        <v>3</v>
      </c>
      <c r="G15" s="162">
        <v>1172.6</v>
      </c>
      <c r="H15" s="162">
        <f t="shared" si="0"/>
        <v>3517.8</v>
      </c>
      <c r="I15" s="161" t="s">
        <v>753</v>
      </c>
    </row>
    <row r="16" s="153" customFormat="1" ht="18" customHeight="1" spans="1:9">
      <c r="A16" s="158">
        <v>15</v>
      </c>
      <c r="B16" s="160" t="s">
        <v>776</v>
      </c>
      <c r="C16" s="161" t="s">
        <v>751</v>
      </c>
      <c r="D16" s="161" t="s">
        <v>767</v>
      </c>
      <c r="E16" s="160" t="s">
        <v>608</v>
      </c>
      <c r="F16" s="162">
        <v>1</v>
      </c>
      <c r="G16" s="162">
        <v>1175.9</v>
      </c>
      <c r="H16" s="162">
        <f t="shared" si="0"/>
        <v>1175.9</v>
      </c>
      <c r="I16" s="161" t="s">
        <v>756</v>
      </c>
    </row>
    <row r="17" s="153" customFormat="1" ht="18" hidden="1" customHeight="1" spans="1:9">
      <c r="A17" s="158">
        <v>16</v>
      </c>
      <c r="B17" s="160" t="s">
        <v>777</v>
      </c>
      <c r="C17" s="161" t="s">
        <v>751</v>
      </c>
      <c r="D17" s="161" t="s">
        <v>767</v>
      </c>
      <c r="E17" s="160" t="s">
        <v>608</v>
      </c>
      <c r="F17" s="162"/>
      <c r="G17" s="162">
        <v>1172.6</v>
      </c>
      <c r="H17" s="162">
        <f t="shared" si="0"/>
        <v>0</v>
      </c>
      <c r="I17" s="161" t="s">
        <v>756</v>
      </c>
    </row>
    <row r="18" s="153" customFormat="1" ht="18" hidden="1" customHeight="1" spans="1:9">
      <c r="A18" s="158">
        <v>17</v>
      </c>
      <c r="B18" s="160" t="s">
        <v>778</v>
      </c>
      <c r="C18" s="161" t="s">
        <v>751</v>
      </c>
      <c r="D18" s="161" t="s">
        <v>767</v>
      </c>
      <c r="E18" s="160" t="s">
        <v>608</v>
      </c>
      <c r="F18" s="162"/>
      <c r="G18" s="162">
        <v>1156.1</v>
      </c>
      <c r="H18" s="162">
        <f t="shared" si="0"/>
        <v>0</v>
      </c>
      <c r="I18" s="161" t="s">
        <v>756</v>
      </c>
    </row>
    <row r="19" s="153" customFormat="1" ht="18" customHeight="1" spans="1:9">
      <c r="A19" s="158">
        <v>18</v>
      </c>
      <c r="B19" s="160" t="s">
        <v>779</v>
      </c>
      <c r="C19" s="161" t="s">
        <v>751</v>
      </c>
      <c r="D19" s="161" t="s">
        <v>767</v>
      </c>
      <c r="E19" s="160" t="s">
        <v>608</v>
      </c>
      <c r="F19" s="162">
        <v>6</v>
      </c>
      <c r="G19" s="162">
        <v>1150.6</v>
      </c>
      <c r="H19" s="162">
        <f t="shared" si="0"/>
        <v>6903.6</v>
      </c>
      <c r="I19" s="161" t="s">
        <v>753</v>
      </c>
    </row>
    <row r="20" s="153" customFormat="1" ht="18" customHeight="1" spans="1:9">
      <c r="A20" s="158">
        <v>19</v>
      </c>
      <c r="B20" s="160" t="s">
        <v>780</v>
      </c>
      <c r="C20" s="161" t="s">
        <v>751</v>
      </c>
      <c r="D20" s="161" t="s">
        <v>767</v>
      </c>
      <c r="E20" s="160" t="s">
        <v>608</v>
      </c>
      <c r="F20" s="162">
        <v>7</v>
      </c>
      <c r="G20" s="162">
        <v>1117.6</v>
      </c>
      <c r="H20" s="162">
        <f t="shared" si="0"/>
        <v>7823.2</v>
      </c>
      <c r="I20" s="161" t="s">
        <v>781</v>
      </c>
    </row>
    <row r="21" s="153" customFormat="1" ht="36" spans="1:9">
      <c r="A21" s="158">
        <v>20</v>
      </c>
      <c r="B21" s="161" t="s">
        <v>782</v>
      </c>
      <c r="C21" s="161" t="s">
        <v>751</v>
      </c>
      <c r="D21" s="161" t="s">
        <v>767</v>
      </c>
      <c r="E21" s="160" t="s">
        <v>608</v>
      </c>
      <c r="F21" s="162">
        <v>57</v>
      </c>
      <c r="G21" s="162">
        <v>3172.4</v>
      </c>
      <c r="H21" s="162">
        <f t="shared" si="0"/>
        <v>180826.8</v>
      </c>
      <c r="I21" s="161" t="s">
        <v>768</v>
      </c>
    </row>
    <row r="22" s="153" customFormat="1" ht="18" hidden="1" customHeight="1" spans="1:9">
      <c r="A22" s="158">
        <v>21</v>
      </c>
      <c r="B22" s="160" t="s">
        <v>783</v>
      </c>
      <c r="C22" s="161" t="s">
        <v>751</v>
      </c>
      <c r="D22" s="161" t="s">
        <v>767</v>
      </c>
      <c r="E22" s="160" t="s">
        <v>608</v>
      </c>
      <c r="F22" s="162"/>
      <c r="G22" s="162">
        <v>3172.4</v>
      </c>
      <c r="H22" s="162">
        <f t="shared" si="0"/>
        <v>0</v>
      </c>
      <c r="I22" s="161" t="s">
        <v>756</v>
      </c>
    </row>
    <row r="23" s="153" customFormat="1" ht="18" customHeight="1" spans="1:9">
      <c r="A23" s="158">
        <v>22</v>
      </c>
      <c r="B23" s="160" t="s">
        <v>784</v>
      </c>
      <c r="C23" s="161" t="s">
        <v>751</v>
      </c>
      <c r="D23" s="161" t="s">
        <v>767</v>
      </c>
      <c r="E23" s="160" t="s">
        <v>608</v>
      </c>
      <c r="F23" s="162">
        <v>2</v>
      </c>
      <c r="G23" s="162">
        <v>1336.5</v>
      </c>
      <c r="H23" s="162">
        <f t="shared" si="0"/>
        <v>2673</v>
      </c>
      <c r="I23" s="161" t="s">
        <v>753</v>
      </c>
    </row>
    <row r="24" s="153" customFormat="1" ht="18" customHeight="1" spans="1:9">
      <c r="A24" s="158">
        <v>23</v>
      </c>
      <c r="B24" s="160" t="s">
        <v>785</v>
      </c>
      <c r="C24" s="161" t="s">
        <v>751</v>
      </c>
      <c r="D24" s="161" t="s">
        <v>767</v>
      </c>
      <c r="E24" s="160" t="s">
        <v>608</v>
      </c>
      <c r="F24" s="162">
        <v>2</v>
      </c>
      <c r="G24" s="162">
        <v>1337.6</v>
      </c>
      <c r="H24" s="162">
        <f t="shared" si="0"/>
        <v>2675.2</v>
      </c>
      <c r="I24" s="161" t="s">
        <v>753</v>
      </c>
    </row>
    <row r="25" s="153" customFormat="1" ht="18" customHeight="1" spans="1:9">
      <c r="A25" s="158">
        <v>24</v>
      </c>
      <c r="B25" s="160" t="s">
        <v>786</v>
      </c>
      <c r="C25" s="161" t="s">
        <v>751</v>
      </c>
      <c r="D25" s="161" t="s">
        <v>767</v>
      </c>
      <c r="E25" s="160" t="s">
        <v>608</v>
      </c>
      <c r="F25" s="162">
        <v>2</v>
      </c>
      <c r="G25" s="162">
        <v>1316.7</v>
      </c>
      <c r="H25" s="162">
        <f t="shared" si="0"/>
        <v>2633.4</v>
      </c>
      <c r="I25" s="161" t="s">
        <v>753</v>
      </c>
    </row>
    <row r="26" s="153" customFormat="1" ht="18" customHeight="1" spans="1:9">
      <c r="A26" s="158">
        <v>25</v>
      </c>
      <c r="B26" s="160" t="s">
        <v>787</v>
      </c>
      <c r="C26" s="161" t="s">
        <v>751</v>
      </c>
      <c r="D26" s="161" t="s">
        <v>788</v>
      </c>
      <c r="E26" s="160" t="s">
        <v>608</v>
      </c>
      <c r="F26" s="162">
        <v>12</v>
      </c>
      <c r="G26" s="162">
        <v>314.6</v>
      </c>
      <c r="H26" s="162">
        <f t="shared" si="0"/>
        <v>3775.2</v>
      </c>
      <c r="I26" s="161" t="s">
        <v>789</v>
      </c>
    </row>
    <row r="27" s="153" customFormat="1" ht="18" customHeight="1" spans="1:9">
      <c r="A27" s="158">
        <v>26</v>
      </c>
      <c r="B27" s="160" t="s">
        <v>790</v>
      </c>
      <c r="C27" s="161" t="s">
        <v>751</v>
      </c>
      <c r="D27" s="161" t="s">
        <v>767</v>
      </c>
      <c r="E27" s="160" t="s">
        <v>608</v>
      </c>
      <c r="F27" s="162">
        <v>1</v>
      </c>
      <c r="G27" s="162">
        <v>937.2</v>
      </c>
      <c r="H27" s="162">
        <f t="shared" si="0"/>
        <v>937.2</v>
      </c>
      <c r="I27" s="161" t="s">
        <v>756</v>
      </c>
    </row>
    <row r="28" s="153" customFormat="1" ht="18" customHeight="1" spans="1:9">
      <c r="A28" s="158">
        <v>27</v>
      </c>
      <c r="B28" s="160" t="s">
        <v>791</v>
      </c>
      <c r="C28" s="161" t="s">
        <v>751</v>
      </c>
      <c r="D28" s="161" t="s">
        <v>792</v>
      </c>
      <c r="E28" s="160" t="s">
        <v>608</v>
      </c>
      <c r="F28" s="162">
        <v>16</v>
      </c>
      <c r="G28" s="162">
        <v>2707.1</v>
      </c>
      <c r="H28" s="162">
        <f t="shared" si="0"/>
        <v>43313.6</v>
      </c>
      <c r="I28" s="161" t="s">
        <v>768</v>
      </c>
    </row>
    <row r="29" s="153" customFormat="1" ht="18" hidden="1" customHeight="1" spans="1:9">
      <c r="A29" s="158">
        <v>28</v>
      </c>
      <c r="B29" s="160" t="s">
        <v>793</v>
      </c>
      <c r="C29" s="161" t="s">
        <v>751</v>
      </c>
      <c r="D29" s="161" t="s">
        <v>792</v>
      </c>
      <c r="E29" s="160" t="s">
        <v>608</v>
      </c>
      <c r="F29" s="162"/>
      <c r="G29" s="162">
        <v>2707.1</v>
      </c>
      <c r="H29" s="162">
        <f t="shared" si="0"/>
        <v>0</v>
      </c>
      <c r="I29" s="161" t="s">
        <v>756</v>
      </c>
    </row>
    <row r="30" s="153" customFormat="1" ht="18" customHeight="1" spans="1:9">
      <c r="A30" s="158">
        <v>29</v>
      </c>
      <c r="B30" s="160" t="s">
        <v>794</v>
      </c>
      <c r="C30" s="161" t="s">
        <v>751</v>
      </c>
      <c r="D30" s="161" t="s">
        <v>792</v>
      </c>
      <c r="E30" s="160" t="s">
        <v>608</v>
      </c>
      <c r="F30" s="162">
        <v>3</v>
      </c>
      <c r="G30" s="162">
        <v>2499.2</v>
      </c>
      <c r="H30" s="162">
        <f t="shared" si="0"/>
        <v>7497.6</v>
      </c>
      <c r="I30" s="161" t="s">
        <v>795</v>
      </c>
    </row>
    <row r="31" s="153" customFormat="1" ht="18" customHeight="1" spans="1:9">
      <c r="A31" s="158">
        <v>30</v>
      </c>
      <c r="B31" s="160" t="s">
        <v>796</v>
      </c>
      <c r="C31" s="161" t="s">
        <v>751</v>
      </c>
      <c r="D31" s="161" t="s">
        <v>792</v>
      </c>
      <c r="E31" s="160" t="s">
        <v>608</v>
      </c>
      <c r="F31" s="162">
        <v>3</v>
      </c>
      <c r="G31" s="162">
        <v>2436.5</v>
      </c>
      <c r="H31" s="162">
        <f t="shared" si="0"/>
        <v>7309.5</v>
      </c>
      <c r="I31" s="161" t="s">
        <v>795</v>
      </c>
    </row>
    <row r="32" s="153" customFormat="1" ht="18" customHeight="1" spans="1:9">
      <c r="A32" s="158">
        <v>31</v>
      </c>
      <c r="B32" s="160" t="s">
        <v>797</v>
      </c>
      <c r="C32" s="161" t="s">
        <v>751</v>
      </c>
      <c r="D32" s="161" t="s">
        <v>798</v>
      </c>
      <c r="E32" s="160" t="s">
        <v>608</v>
      </c>
      <c r="F32" s="162">
        <v>17</v>
      </c>
      <c r="G32" s="162">
        <v>918.5</v>
      </c>
      <c r="H32" s="162">
        <f t="shared" si="0"/>
        <v>15614.5</v>
      </c>
      <c r="I32" s="161" t="s">
        <v>773</v>
      </c>
    </row>
    <row r="33" s="153" customFormat="1" ht="18" customHeight="1" spans="1:9">
      <c r="A33" s="158">
        <v>32</v>
      </c>
      <c r="B33" s="160" t="s">
        <v>799</v>
      </c>
      <c r="C33" s="161" t="s">
        <v>751</v>
      </c>
      <c r="D33" s="161" t="s">
        <v>798</v>
      </c>
      <c r="E33" s="160" t="s">
        <v>608</v>
      </c>
      <c r="F33" s="162">
        <v>2</v>
      </c>
      <c r="G33" s="162">
        <v>1193.5</v>
      </c>
      <c r="H33" s="162">
        <f t="shared" si="0"/>
        <v>2387</v>
      </c>
      <c r="I33" s="161" t="s">
        <v>753</v>
      </c>
    </row>
    <row r="34" s="153" customFormat="1" ht="18" customHeight="1" spans="1:9">
      <c r="A34" s="158">
        <v>33</v>
      </c>
      <c r="B34" s="160" t="s">
        <v>800</v>
      </c>
      <c r="C34" s="161" t="s">
        <v>751</v>
      </c>
      <c r="D34" s="161" t="s">
        <v>801</v>
      </c>
      <c r="E34" s="160" t="s">
        <v>608</v>
      </c>
      <c r="F34" s="162">
        <v>680</v>
      </c>
      <c r="G34" s="162">
        <v>90.2</v>
      </c>
      <c r="H34" s="162">
        <f t="shared" si="0"/>
        <v>61336</v>
      </c>
      <c r="I34" s="160" t="s">
        <v>802</v>
      </c>
    </row>
    <row r="35" s="153" customFormat="1" ht="18" hidden="1" customHeight="1" spans="1:9">
      <c r="A35" s="158">
        <v>34</v>
      </c>
      <c r="B35" s="160" t="s">
        <v>803</v>
      </c>
      <c r="C35" s="161" t="s">
        <v>751</v>
      </c>
      <c r="D35" s="161" t="s">
        <v>752</v>
      </c>
      <c r="E35" s="160" t="s">
        <v>608</v>
      </c>
      <c r="F35" s="162"/>
      <c r="G35" s="162">
        <v>6034.6</v>
      </c>
      <c r="H35" s="162">
        <f t="shared" si="0"/>
        <v>0</v>
      </c>
      <c r="I35" s="161" t="s">
        <v>804</v>
      </c>
    </row>
    <row r="36" s="153" customFormat="1" ht="18" hidden="1" customHeight="1" spans="1:9">
      <c r="A36" s="158">
        <v>35</v>
      </c>
      <c r="B36" s="160" t="s">
        <v>754</v>
      </c>
      <c r="C36" s="161" t="s">
        <v>751</v>
      </c>
      <c r="D36" s="161" t="s">
        <v>752</v>
      </c>
      <c r="E36" s="160" t="s">
        <v>608</v>
      </c>
      <c r="F36" s="162"/>
      <c r="G36" s="162">
        <v>5857.5</v>
      </c>
      <c r="H36" s="162">
        <f t="shared" si="0"/>
        <v>0</v>
      </c>
      <c r="I36" s="161" t="s">
        <v>804</v>
      </c>
    </row>
    <row r="37" s="153" customFormat="1" ht="18" hidden="1" customHeight="1" spans="1:9">
      <c r="A37" s="158">
        <v>36</v>
      </c>
      <c r="B37" s="160" t="s">
        <v>755</v>
      </c>
      <c r="C37" s="161" t="s">
        <v>751</v>
      </c>
      <c r="D37" s="161" t="s">
        <v>752</v>
      </c>
      <c r="E37" s="160" t="s">
        <v>608</v>
      </c>
      <c r="F37" s="162"/>
      <c r="G37" s="162">
        <v>6034.6</v>
      </c>
      <c r="H37" s="162">
        <f t="shared" si="0"/>
        <v>0</v>
      </c>
      <c r="I37" s="161" t="s">
        <v>804</v>
      </c>
    </row>
    <row r="38" s="153" customFormat="1" ht="18" hidden="1" customHeight="1" spans="1:9">
      <c r="A38" s="158">
        <v>37</v>
      </c>
      <c r="B38" s="160" t="s">
        <v>757</v>
      </c>
      <c r="C38" s="161" t="s">
        <v>751</v>
      </c>
      <c r="D38" s="161" t="s">
        <v>752</v>
      </c>
      <c r="E38" s="160" t="s">
        <v>608</v>
      </c>
      <c r="F38" s="162"/>
      <c r="G38" s="162">
        <v>6249.1</v>
      </c>
      <c r="H38" s="162">
        <f t="shared" si="0"/>
        <v>0</v>
      </c>
      <c r="I38" s="161" t="s">
        <v>804</v>
      </c>
    </row>
    <row r="39" s="153" customFormat="1" ht="18" hidden="1" customHeight="1" spans="1:9">
      <c r="A39" s="158">
        <v>38</v>
      </c>
      <c r="B39" s="160" t="s">
        <v>758</v>
      </c>
      <c r="C39" s="161" t="s">
        <v>751</v>
      </c>
      <c r="D39" s="161" t="s">
        <v>752</v>
      </c>
      <c r="E39" s="160" t="s">
        <v>608</v>
      </c>
      <c r="F39" s="162"/>
      <c r="G39" s="162">
        <v>6092.9</v>
      </c>
      <c r="H39" s="162">
        <f t="shared" si="0"/>
        <v>0</v>
      </c>
      <c r="I39" s="161" t="s">
        <v>804</v>
      </c>
    </row>
    <row r="40" s="153" customFormat="1" ht="18" hidden="1" customHeight="1" spans="1:9">
      <c r="A40" s="158">
        <v>39</v>
      </c>
      <c r="B40" s="160" t="s">
        <v>805</v>
      </c>
      <c r="C40" s="161" t="s">
        <v>751</v>
      </c>
      <c r="D40" s="161" t="s">
        <v>760</v>
      </c>
      <c r="E40" s="160" t="s">
        <v>608</v>
      </c>
      <c r="F40" s="162"/>
      <c r="G40" s="162">
        <v>641.3</v>
      </c>
      <c r="H40" s="162">
        <f t="shared" si="0"/>
        <v>0</v>
      </c>
      <c r="I40" s="161" t="s">
        <v>804</v>
      </c>
    </row>
    <row r="41" s="153" customFormat="1" ht="18" hidden="1" customHeight="1" spans="1:9">
      <c r="A41" s="158">
        <v>40</v>
      </c>
      <c r="B41" s="160" t="s">
        <v>761</v>
      </c>
      <c r="C41" s="161" t="s">
        <v>751</v>
      </c>
      <c r="D41" s="161" t="s">
        <v>760</v>
      </c>
      <c r="E41" s="160" t="s">
        <v>608</v>
      </c>
      <c r="F41" s="162"/>
      <c r="G41" s="162">
        <v>641.3</v>
      </c>
      <c r="H41" s="162">
        <f t="shared" si="0"/>
        <v>0</v>
      </c>
      <c r="I41" s="161" t="s">
        <v>804</v>
      </c>
    </row>
    <row r="42" s="153" customFormat="1" ht="18" hidden="1" customHeight="1" spans="1:9">
      <c r="A42" s="158">
        <v>41</v>
      </c>
      <c r="B42" s="160" t="s">
        <v>806</v>
      </c>
      <c r="C42" s="161" t="s">
        <v>751</v>
      </c>
      <c r="D42" s="161" t="s">
        <v>763</v>
      </c>
      <c r="E42" s="160" t="s">
        <v>608</v>
      </c>
      <c r="F42" s="162"/>
      <c r="G42" s="162">
        <v>429</v>
      </c>
      <c r="H42" s="162">
        <f t="shared" si="0"/>
        <v>0</v>
      </c>
      <c r="I42" s="161" t="s">
        <v>804</v>
      </c>
    </row>
    <row r="43" s="153" customFormat="1" ht="18" hidden="1" customHeight="1" spans="1:9">
      <c r="A43" s="158">
        <v>42</v>
      </c>
      <c r="B43" s="160" t="s">
        <v>765</v>
      </c>
      <c r="C43" s="161" t="s">
        <v>751</v>
      </c>
      <c r="D43" s="161" t="s">
        <v>763</v>
      </c>
      <c r="E43" s="160" t="s">
        <v>608</v>
      </c>
      <c r="F43" s="162"/>
      <c r="G43" s="162">
        <v>429</v>
      </c>
      <c r="H43" s="162">
        <f t="shared" si="0"/>
        <v>0</v>
      </c>
      <c r="I43" s="161" t="s">
        <v>804</v>
      </c>
    </row>
    <row r="44" s="153" customFormat="1" ht="18" hidden="1" customHeight="1" spans="1:9">
      <c r="A44" s="158">
        <v>43</v>
      </c>
      <c r="B44" s="160" t="s">
        <v>807</v>
      </c>
      <c r="C44" s="161" t="s">
        <v>751</v>
      </c>
      <c r="D44" s="161" t="s">
        <v>767</v>
      </c>
      <c r="E44" s="160" t="s">
        <v>608</v>
      </c>
      <c r="F44" s="162"/>
      <c r="G44" s="162">
        <v>1498.2</v>
      </c>
      <c r="H44" s="162">
        <f t="shared" si="0"/>
        <v>0</v>
      </c>
      <c r="I44" s="161" t="s">
        <v>804</v>
      </c>
    </row>
    <row r="45" s="153" customFormat="1" ht="18" customHeight="1" spans="1:9">
      <c r="A45" s="158">
        <v>44</v>
      </c>
      <c r="B45" s="160" t="s">
        <v>790</v>
      </c>
      <c r="C45" s="161" t="s">
        <v>751</v>
      </c>
      <c r="D45" s="161" t="s">
        <v>770</v>
      </c>
      <c r="E45" s="160" t="s">
        <v>608</v>
      </c>
      <c r="F45" s="162">
        <v>1</v>
      </c>
      <c r="G45" s="162">
        <v>2038.3</v>
      </c>
      <c r="H45" s="162">
        <f t="shared" si="0"/>
        <v>2038.3</v>
      </c>
      <c r="I45" s="161" t="s">
        <v>804</v>
      </c>
    </row>
    <row r="46" s="153" customFormat="1" ht="18" hidden="1" customHeight="1" spans="1:9">
      <c r="A46" s="158">
        <v>45</v>
      </c>
      <c r="B46" s="160" t="s">
        <v>808</v>
      </c>
      <c r="C46" s="161" t="s">
        <v>751</v>
      </c>
      <c r="D46" s="161" t="s">
        <v>767</v>
      </c>
      <c r="E46" s="160" t="s">
        <v>608</v>
      </c>
      <c r="F46" s="162"/>
      <c r="G46" s="162">
        <v>1144</v>
      </c>
      <c r="H46" s="162">
        <f t="shared" si="0"/>
        <v>0</v>
      </c>
      <c r="I46" s="161" t="s">
        <v>804</v>
      </c>
    </row>
    <row r="47" s="153" customFormat="1" ht="18" hidden="1" customHeight="1" spans="1:9">
      <c r="A47" s="158">
        <v>46</v>
      </c>
      <c r="B47" s="160" t="s">
        <v>809</v>
      </c>
      <c r="C47" s="161" t="s">
        <v>751</v>
      </c>
      <c r="D47" s="161" t="s">
        <v>767</v>
      </c>
      <c r="E47" s="160" t="s">
        <v>608</v>
      </c>
      <c r="F47" s="162"/>
      <c r="G47" s="162">
        <v>1156.1</v>
      </c>
      <c r="H47" s="162">
        <f t="shared" si="0"/>
        <v>0</v>
      </c>
      <c r="I47" s="161" t="s">
        <v>804</v>
      </c>
    </row>
    <row r="48" s="153" customFormat="1" ht="18" customHeight="1" spans="1:9">
      <c r="A48" s="158">
        <v>47</v>
      </c>
      <c r="B48" s="160" t="s">
        <v>810</v>
      </c>
      <c r="C48" s="161" t="s">
        <v>751</v>
      </c>
      <c r="D48" s="161" t="s">
        <v>767</v>
      </c>
      <c r="E48" s="160" t="s">
        <v>608</v>
      </c>
      <c r="F48" s="162">
        <v>1</v>
      </c>
      <c r="G48" s="162">
        <v>1227.6</v>
      </c>
      <c r="H48" s="162">
        <f t="shared" si="0"/>
        <v>1227.6</v>
      </c>
      <c r="I48" s="161" t="s">
        <v>804</v>
      </c>
    </row>
    <row r="49" s="153" customFormat="1" ht="18" hidden="1" customHeight="1" spans="1:9">
      <c r="A49" s="158">
        <v>48</v>
      </c>
      <c r="B49" s="160" t="s">
        <v>776</v>
      </c>
      <c r="C49" s="161" t="s">
        <v>751</v>
      </c>
      <c r="D49" s="161" t="s">
        <v>767</v>
      </c>
      <c r="E49" s="160" t="s">
        <v>608</v>
      </c>
      <c r="F49" s="162"/>
      <c r="G49" s="162">
        <v>1156.1</v>
      </c>
      <c r="H49" s="162">
        <f t="shared" si="0"/>
        <v>0</v>
      </c>
      <c r="I49" s="161" t="s">
        <v>804</v>
      </c>
    </row>
    <row r="50" s="153" customFormat="1" ht="18" hidden="1" customHeight="1" spans="1:9">
      <c r="A50" s="158">
        <v>49</v>
      </c>
      <c r="B50" s="160" t="s">
        <v>777</v>
      </c>
      <c r="C50" s="161" t="s">
        <v>751</v>
      </c>
      <c r="D50" s="161" t="s">
        <v>767</v>
      </c>
      <c r="E50" s="160" t="s">
        <v>608</v>
      </c>
      <c r="F50" s="162"/>
      <c r="G50" s="162">
        <v>1172.6</v>
      </c>
      <c r="H50" s="162">
        <f t="shared" si="0"/>
        <v>0</v>
      </c>
      <c r="I50" s="161" t="s">
        <v>804</v>
      </c>
    </row>
    <row r="51" s="153" customFormat="1" ht="18" hidden="1" customHeight="1" spans="1:9">
      <c r="A51" s="158">
        <v>50</v>
      </c>
      <c r="B51" s="160" t="s">
        <v>778</v>
      </c>
      <c r="C51" s="161" t="s">
        <v>751</v>
      </c>
      <c r="D51" s="161" t="s">
        <v>767</v>
      </c>
      <c r="E51" s="160" t="s">
        <v>608</v>
      </c>
      <c r="F51" s="162"/>
      <c r="G51" s="162">
        <v>1156.1</v>
      </c>
      <c r="H51" s="162">
        <f t="shared" si="0"/>
        <v>0</v>
      </c>
      <c r="I51" s="161" t="s">
        <v>804</v>
      </c>
    </row>
    <row r="52" s="153" customFormat="1" ht="18" hidden="1" customHeight="1" spans="1:9">
      <c r="A52" s="158">
        <v>51</v>
      </c>
      <c r="B52" s="160" t="s">
        <v>779</v>
      </c>
      <c r="C52" s="161" t="s">
        <v>751</v>
      </c>
      <c r="D52" s="161" t="s">
        <v>767</v>
      </c>
      <c r="E52" s="160" t="s">
        <v>608</v>
      </c>
      <c r="F52" s="162"/>
      <c r="G52" s="162">
        <v>1150.6</v>
      </c>
      <c r="H52" s="162">
        <f t="shared" si="0"/>
        <v>0</v>
      </c>
      <c r="I52" s="161" t="s">
        <v>804</v>
      </c>
    </row>
    <row r="53" s="153" customFormat="1" ht="18" hidden="1" customHeight="1" spans="1:9">
      <c r="A53" s="158">
        <v>52</v>
      </c>
      <c r="B53" s="160" t="s">
        <v>811</v>
      </c>
      <c r="C53" s="161" t="s">
        <v>751</v>
      </c>
      <c r="D53" s="161" t="s">
        <v>767</v>
      </c>
      <c r="E53" s="160" t="s">
        <v>608</v>
      </c>
      <c r="F53" s="162"/>
      <c r="G53" s="162">
        <v>1117.6</v>
      </c>
      <c r="H53" s="162">
        <f t="shared" si="0"/>
        <v>0</v>
      </c>
      <c r="I53" s="161" t="s">
        <v>804</v>
      </c>
    </row>
    <row r="54" s="153" customFormat="1" ht="18" hidden="1" customHeight="1" spans="1:9">
      <c r="A54" s="158">
        <v>53</v>
      </c>
      <c r="B54" s="160" t="s">
        <v>812</v>
      </c>
      <c r="C54" s="161" t="s">
        <v>751</v>
      </c>
      <c r="D54" s="161" t="s">
        <v>767</v>
      </c>
      <c r="E54" s="160" t="s">
        <v>608</v>
      </c>
      <c r="F54" s="162"/>
      <c r="G54" s="162">
        <v>3172.4</v>
      </c>
      <c r="H54" s="162">
        <f t="shared" si="0"/>
        <v>0</v>
      </c>
      <c r="I54" s="161" t="s">
        <v>804</v>
      </c>
    </row>
    <row r="55" s="153" customFormat="1" ht="18" hidden="1" customHeight="1" spans="1:9">
      <c r="A55" s="158">
        <v>54</v>
      </c>
      <c r="B55" s="160" t="s">
        <v>783</v>
      </c>
      <c r="C55" s="161" t="s">
        <v>751</v>
      </c>
      <c r="D55" s="161" t="s">
        <v>767</v>
      </c>
      <c r="E55" s="160" t="s">
        <v>608</v>
      </c>
      <c r="F55" s="162"/>
      <c r="G55" s="162">
        <v>3172.4</v>
      </c>
      <c r="H55" s="162">
        <f t="shared" si="0"/>
        <v>0</v>
      </c>
      <c r="I55" s="161" t="s">
        <v>804</v>
      </c>
    </row>
    <row r="56" s="153" customFormat="1" ht="18" hidden="1" customHeight="1" spans="1:9">
      <c r="A56" s="158">
        <v>55</v>
      </c>
      <c r="B56" s="160" t="s">
        <v>784</v>
      </c>
      <c r="C56" s="161" t="s">
        <v>751</v>
      </c>
      <c r="D56" s="161" t="s">
        <v>767</v>
      </c>
      <c r="E56" s="160" t="s">
        <v>608</v>
      </c>
      <c r="F56" s="162"/>
      <c r="G56" s="162">
        <v>1336.5</v>
      </c>
      <c r="H56" s="162">
        <f t="shared" si="0"/>
        <v>0</v>
      </c>
      <c r="I56" s="161" t="s">
        <v>804</v>
      </c>
    </row>
    <row r="57" s="153" customFormat="1" ht="18" hidden="1" customHeight="1" spans="1:9">
      <c r="A57" s="158">
        <v>56</v>
      </c>
      <c r="B57" s="160" t="s">
        <v>785</v>
      </c>
      <c r="C57" s="161" t="s">
        <v>751</v>
      </c>
      <c r="D57" s="161" t="s">
        <v>767</v>
      </c>
      <c r="E57" s="160" t="s">
        <v>608</v>
      </c>
      <c r="F57" s="162"/>
      <c r="G57" s="162">
        <v>1337.6</v>
      </c>
      <c r="H57" s="162">
        <f t="shared" si="0"/>
        <v>0</v>
      </c>
      <c r="I57" s="161" t="s">
        <v>804</v>
      </c>
    </row>
    <row r="58" s="153" customFormat="1" ht="18" hidden="1" customHeight="1" spans="1:9">
      <c r="A58" s="158">
        <v>57</v>
      </c>
      <c r="B58" s="160" t="s">
        <v>786</v>
      </c>
      <c r="C58" s="161" t="s">
        <v>751</v>
      </c>
      <c r="D58" s="161" t="s">
        <v>767</v>
      </c>
      <c r="E58" s="160" t="s">
        <v>608</v>
      </c>
      <c r="F58" s="162"/>
      <c r="G58" s="162">
        <v>1316.7</v>
      </c>
      <c r="H58" s="162">
        <f t="shared" si="0"/>
        <v>0</v>
      </c>
      <c r="I58" s="161" t="s">
        <v>804</v>
      </c>
    </row>
    <row r="59" s="153" customFormat="1" ht="18" hidden="1" customHeight="1" spans="1:9">
      <c r="A59" s="158">
        <v>58</v>
      </c>
      <c r="B59" s="160" t="s">
        <v>813</v>
      </c>
      <c r="C59" s="161" t="s">
        <v>751</v>
      </c>
      <c r="D59" s="161" t="s">
        <v>788</v>
      </c>
      <c r="E59" s="160" t="s">
        <v>608</v>
      </c>
      <c r="F59" s="162"/>
      <c r="G59" s="162">
        <v>314.6</v>
      </c>
      <c r="H59" s="162">
        <f t="shared" si="0"/>
        <v>0</v>
      </c>
      <c r="I59" s="161" t="s">
        <v>804</v>
      </c>
    </row>
    <row r="60" s="153" customFormat="1" ht="18" hidden="1" customHeight="1" spans="1:9">
      <c r="A60" s="158">
        <v>59</v>
      </c>
      <c r="B60" s="160" t="s">
        <v>814</v>
      </c>
      <c r="C60" s="161" t="s">
        <v>751</v>
      </c>
      <c r="D60" s="161" t="s">
        <v>792</v>
      </c>
      <c r="E60" s="160" t="s">
        <v>608</v>
      </c>
      <c r="F60" s="162"/>
      <c r="G60" s="162">
        <v>2707.1</v>
      </c>
      <c r="H60" s="162">
        <f t="shared" si="0"/>
        <v>0</v>
      </c>
      <c r="I60" s="161" t="s">
        <v>804</v>
      </c>
    </row>
    <row r="61" s="153" customFormat="1" ht="18" hidden="1" customHeight="1" spans="1:9">
      <c r="A61" s="158">
        <v>60</v>
      </c>
      <c r="B61" s="160" t="s">
        <v>815</v>
      </c>
      <c r="C61" s="161" t="s">
        <v>751</v>
      </c>
      <c r="D61" s="161" t="s">
        <v>792</v>
      </c>
      <c r="E61" s="160" t="s">
        <v>608</v>
      </c>
      <c r="F61" s="162"/>
      <c r="G61" s="162">
        <v>2707.1</v>
      </c>
      <c r="H61" s="162">
        <f t="shared" si="0"/>
        <v>0</v>
      </c>
      <c r="I61" s="161" t="s">
        <v>804</v>
      </c>
    </row>
    <row r="62" s="153" customFormat="1" ht="18" hidden="1" customHeight="1" spans="1:9">
      <c r="A62" s="158">
        <v>61</v>
      </c>
      <c r="B62" s="160" t="s">
        <v>816</v>
      </c>
      <c r="C62" s="161" t="s">
        <v>751</v>
      </c>
      <c r="D62" s="161" t="s">
        <v>792</v>
      </c>
      <c r="E62" s="160" t="s">
        <v>608</v>
      </c>
      <c r="F62" s="162"/>
      <c r="G62" s="162">
        <v>2707.1</v>
      </c>
      <c r="H62" s="162">
        <f t="shared" si="0"/>
        <v>0</v>
      </c>
      <c r="I62" s="161" t="s">
        <v>804</v>
      </c>
    </row>
    <row r="63" s="153" customFormat="1" ht="18" hidden="1" customHeight="1" spans="1:9">
      <c r="A63" s="158">
        <v>62</v>
      </c>
      <c r="B63" s="160" t="s">
        <v>817</v>
      </c>
      <c r="C63" s="161" t="s">
        <v>751</v>
      </c>
      <c r="D63" s="161" t="s">
        <v>792</v>
      </c>
      <c r="E63" s="160" t="s">
        <v>608</v>
      </c>
      <c r="F63" s="162"/>
      <c r="G63" s="162">
        <v>2707.1</v>
      </c>
      <c r="H63" s="162">
        <f t="shared" si="0"/>
        <v>0</v>
      </c>
      <c r="I63" s="161" t="s">
        <v>804</v>
      </c>
    </row>
    <row r="64" s="153" customFormat="1" ht="18" hidden="1" customHeight="1" spans="1:9">
      <c r="A64" s="158">
        <v>63</v>
      </c>
      <c r="B64" s="160" t="s">
        <v>818</v>
      </c>
      <c r="C64" s="161" t="s">
        <v>751</v>
      </c>
      <c r="D64" s="161" t="s">
        <v>798</v>
      </c>
      <c r="E64" s="160" t="s">
        <v>608</v>
      </c>
      <c r="F64" s="162"/>
      <c r="G64" s="162">
        <v>1193.5</v>
      </c>
      <c r="H64" s="162">
        <f t="shared" si="0"/>
        <v>0</v>
      </c>
      <c r="I64" s="161" t="s">
        <v>804</v>
      </c>
    </row>
    <row r="65" s="153" customFormat="1" ht="18" hidden="1" customHeight="1" spans="1:9">
      <c r="A65" s="158">
        <v>64</v>
      </c>
      <c r="B65" s="160" t="s">
        <v>819</v>
      </c>
      <c r="C65" s="161" t="s">
        <v>751</v>
      </c>
      <c r="D65" s="161" t="s">
        <v>798</v>
      </c>
      <c r="E65" s="160" t="s">
        <v>608</v>
      </c>
      <c r="F65" s="162"/>
      <c r="G65" s="162">
        <v>918.5</v>
      </c>
      <c r="H65" s="162">
        <f t="shared" si="0"/>
        <v>0</v>
      </c>
      <c r="I65" s="161" t="s">
        <v>804</v>
      </c>
    </row>
    <row r="66" s="153" customFormat="1" ht="18" hidden="1" customHeight="1" spans="1:9">
      <c r="A66" s="158">
        <v>65</v>
      </c>
      <c r="B66" s="160" t="s">
        <v>800</v>
      </c>
      <c r="C66" s="161" t="s">
        <v>751</v>
      </c>
      <c r="D66" s="161" t="s">
        <v>801</v>
      </c>
      <c r="E66" s="160" t="s">
        <v>608</v>
      </c>
      <c r="F66" s="162"/>
      <c r="G66" s="162">
        <v>90.2</v>
      </c>
      <c r="H66" s="162">
        <f t="shared" ref="H66:H129" si="1">F66*G66</f>
        <v>0</v>
      </c>
      <c r="I66" s="161" t="s">
        <v>804</v>
      </c>
    </row>
    <row r="67" s="153" customFormat="1" ht="18" customHeight="1" spans="1:9">
      <c r="A67" s="158">
        <v>66</v>
      </c>
      <c r="B67" s="160" t="s">
        <v>803</v>
      </c>
      <c r="C67" s="161" t="s">
        <v>751</v>
      </c>
      <c r="D67" s="161" t="s">
        <v>752</v>
      </c>
      <c r="E67" s="160" t="s">
        <v>608</v>
      </c>
      <c r="F67" s="162">
        <v>0</v>
      </c>
      <c r="G67" s="162">
        <v>6157.8</v>
      </c>
      <c r="H67" s="162">
        <f t="shared" si="1"/>
        <v>0</v>
      </c>
      <c r="I67" s="161" t="s">
        <v>820</v>
      </c>
    </row>
    <row r="68" s="153" customFormat="1" ht="18" customHeight="1" spans="1:9">
      <c r="A68" s="158">
        <v>67</v>
      </c>
      <c r="B68" s="160" t="s">
        <v>754</v>
      </c>
      <c r="C68" s="161" t="s">
        <v>751</v>
      </c>
      <c r="D68" s="161" t="s">
        <v>752</v>
      </c>
      <c r="E68" s="160" t="s">
        <v>608</v>
      </c>
      <c r="F68" s="162">
        <v>2</v>
      </c>
      <c r="G68" s="162">
        <v>5571.5</v>
      </c>
      <c r="H68" s="162">
        <f t="shared" si="1"/>
        <v>11143</v>
      </c>
      <c r="I68" s="161" t="s">
        <v>820</v>
      </c>
    </row>
    <row r="69" s="153" customFormat="1" ht="18" customHeight="1" spans="1:9">
      <c r="A69" s="158">
        <v>68</v>
      </c>
      <c r="B69" s="160" t="s">
        <v>757</v>
      </c>
      <c r="C69" s="161" t="s">
        <v>751</v>
      </c>
      <c r="D69" s="161" t="s">
        <v>752</v>
      </c>
      <c r="E69" s="160" t="s">
        <v>608</v>
      </c>
      <c r="F69" s="162">
        <v>2</v>
      </c>
      <c r="G69" s="162">
        <v>5415.3</v>
      </c>
      <c r="H69" s="162">
        <f t="shared" si="1"/>
        <v>10830.6</v>
      </c>
      <c r="I69" s="161" t="s">
        <v>820</v>
      </c>
    </row>
    <row r="70" s="153" customFormat="1" ht="18" customHeight="1" spans="1:9">
      <c r="A70" s="158">
        <v>69</v>
      </c>
      <c r="B70" s="160" t="s">
        <v>821</v>
      </c>
      <c r="C70" s="161" t="s">
        <v>751</v>
      </c>
      <c r="D70" s="161" t="s">
        <v>822</v>
      </c>
      <c r="E70" s="160" t="s">
        <v>608</v>
      </c>
      <c r="F70" s="162">
        <v>10</v>
      </c>
      <c r="G70" s="162">
        <v>771.1</v>
      </c>
      <c r="H70" s="162">
        <f t="shared" si="1"/>
        <v>7711</v>
      </c>
      <c r="I70" s="161" t="s">
        <v>823</v>
      </c>
    </row>
    <row r="71" s="153" customFormat="1" ht="18" customHeight="1" spans="1:9">
      <c r="A71" s="158">
        <v>70</v>
      </c>
      <c r="B71" s="160" t="s">
        <v>824</v>
      </c>
      <c r="C71" s="161" t="s">
        <v>751</v>
      </c>
      <c r="D71" s="161" t="s">
        <v>825</v>
      </c>
      <c r="E71" s="160" t="s">
        <v>608</v>
      </c>
      <c r="F71" s="162">
        <v>130</v>
      </c>
      <c r="G71" s="162">
        <v>491.7</v>
      </c>
      <c r="H71" s="162">
        <f t="shared" si="1"/>
        <v>63921</v>
      </c>
      <c r="I71" s="161" t="s">
        <v>823</v>
      </c>
    </row>
    <row r="72" s="153" customFormat="1" ht="18" customHeight="1" spans="1:9">
      <c r="A72" s="158">
        <v>71</v>
      </c>
      <c r="B72" s="160" t="s">
        <v>826</v>
      </c>
      <c r="C72" s="161" t="s">
        <v>751</v>
      </c>
      <c r="D72" s="161" t="s">
        <v>760</v>
      </c>
      <c r="E72" s="160" t="s">
        <v>608</v>
      </c>
      <c r="F72" s="162">
        <v>7</v>
      </c>
      <c r="G72" s="162">
        <v>691.9</v>
      </c>
      <c r="H72" s="162">
        <f t="shared" si="1"/>
        <v>4843.3</v>
      </c>
      <c r="I72" s="161" t="s">
        <v>827</v>
      </c>
    </row>
    <row r="73" s="153" customFormat="1" ht="18" customHeight="1" spans="1:9">
      <c r="A73" s="158">
        <v>72</v>
      </c>
      <c r="B73" s="160" t="s">
        <v>824</v>
      </c>
      <c r="C73" s="161" t="s">
        <v>751</v>
      </c>
      <c r="D73" s="161" t="s">
        <v>763</v>
      </c>
      <c r="E73" s="160" t="s">
        <v>608</v>
      </c>
      <c r="F73" s="162">
        <v>96</v>
      </c>
      <c r="G73" s="162">
        <v>437.8</v>
      </c>
      <c r="H73" s="162">
        <f t="shared" si="1"/>
        <v>42028.8</v>
      </c>
      <c r="I73" s="161" t="s">
        <v>828</v>
      </c>
    </row>
    <row r="74" s="153" customFormat="1" ht="18" hidden="1" customHeight="1" spans="1:9">
      <c r="A74" s="158">
        <v>73</v>
      </c>
      <c r="B74" s="160" t="s">
        <v>829</v>
      </c>
      <c r="C74" s="161" t="s">
        <v>751</v>
      </c>
      <c r="D74" s="161" t="s">
        <v>767</v>
      </c>
      <c r="E74" s="160" t="s">
        <v>608</v>
      </c>
      <c r="F74" s="162"/>
      <c r="G74" s="162">
        <v>1498.2</v>
      </c>
      <c r="H74" s="162">
        <f t="shared" si="1"/>
        <v>0</v>
      </c>
      <c r="I74" s="161" t="s">
        <v>830</v>
      </c>
    </row>
    <row r="75" s="153" customFormat="1" ht="18" customHeight="1" spans="1:9">
      <c r="A75" s="158">
        <v>74</v>
      </c>
      <c r="B75" s="160" t="s">
        <v>831</v>
      </c>
      <c r="C75" s="161" t="s">
        <v>751</v>
      </c>
      <c r="D75" s="161" t="s">
        <v>798</v>
      </c>
      <c r="E75" s="160" t="s">
        <v>608</v>
      </c>
      <c r="F75" s="162">
        <v>1</v>
      </c>
      <c r="G75" s="162">
        <v>1072.5</v>
      </c>
      <c r="H75" s="162">
        <f t="shared" si="1"/>
        <v>1072.5</v>
      </c>
      <c r="I75" s="161" t="s">
        <v>830</v>
      </c>
    </row>
    <row r="76" s="153" customFormat="1" ht="18" hidden="1" customHeight="1" spans="1:9">
      <c r="A76" s="158">
        <v>75</v>
      </c>
      <c r="B76" s="160" t="s">
        <v>832</v>
      </c>
      <c r="C76" s="161" t="s">
        <v>751</v>
      </c>
      <c r="D76" s="161" t="s">
        <v>767</v>
      </c>
      <c r="E76" s="160" t="s">
        <v>608</v>
      </c>
      <c r="F76" s="162"/>
      <c r="G76" s="162">
        <v>1144</v>
      </c>
      <c r="H76" s="162">
        <f t="shared" si="1"/>
        <v>0</v>
      </c>
      <c r="I76" s="161" t="s">
        <v>830</v>
      </c>
    </row>
    <row r="77" s="153" customFormat="1" ht="18" customHeight="1" spans="1:9">
      <c r="A77" s="158">
        <v>76</v>
      </c>
      <c r="B77" s="160" t="s">
        <v>833</v>
      </c>
      <c r="C77" s="161" t="s">
        <v>751</v>
      </c>
      <c r="D77" s="161" t="s">
        <v>767</v>
      </c>
      <c r="E77" s="160" t="s">
        <v>608</v>
      </c>
      <c r="F77" s="162">
        <v>8</v>
      </c>
      <c r="G77" s="162">
        <v>1183.6</v>
      </c>
      <c r="H77" s="162">
        <f t="shared" si="1"/>
        <v>9468.8</v>
      </c>
      <c r="I77" s="161" t="s">
        <v>834</v>
      </c>
    </row>
    <row r="78" s="153" customFormat="1" ht="18" customHeight="1" spans="1:9">
      <c r="A78" s="158">
        <v>77</v>
      </c>
      <c r="B78" s="160" t="s">
        <v>835</v>
      </c>
      <c r="C78" s="161" t="s">
        <v>751</v>
      </c>
      <c r="D78" s="161" t="s">
        <v>767</v>
      </c>
      <c r="E78" s="160" t="s">
        <v>608</v>
      </c>
      <c r="F78" s="162">
        <v>2</v>
      </c>
      <c r="G78" s="162">
        <v>1211.1</v>
      </c>
      <c r="H78" s="162">
        <f t="shared" si="1"/>
        <v>2422.2</v>
      </c>
      <c r="I78" s="161" t="s">
        <v>820</v>
      </c>
    </row>
    <row r="79" s="153" customFormat="1" ht="18" hidden="1" customHeight="1" spans="1:9">
      <c r="A79" s="158">
        <v>78</v>
      </c>
      <c r="B79" s="160" t="s">
        <v>836</v>
      </c>
      <c r="C79" s="161" t="s">
        <v>751</v>
      </c>
      <c r="D79" s="161" t="s">
        <v>767</v>
      </c>
      <c r="E79" s="160" t="s">
        <v>608</v>
      </c>
      <c r="F79" s="162"/>
      <c r="G79" s="162">
        <v>3172.4</v>
      </c>
      <c r="H79" s="162">
        <f t="shared" si="1"/>
        <v>0</v>
      </c>
      <c r="I79" s="161" t="s">
        <v>830</v>
      </c>
    </row>
    <row r="80" s="153" customFormat="1" ht="18" hidden="1" customHeight="1" spans="1:9">
      <c r="A80" s="158">
        <v>79</v>
      </c>
      <c r="B80" s="160" t="s">
        <v>837</v>
      </c>
      <c r="C80" s="161" t="s">
        <v>751</v>
      </c>
      <c r="D80" s="161" t="s">
        <v>767</v>
      </c>
      <c r="E80" s="160" t="s">
        <v>608</v>
      </c>
      <c r="F80" s="162"/>
      <c r="G80" s="162">
        <v>3172.4</v>
      </c>
      <c r="H80" s="162">
        <f t="shared" si="1"/>
        <v>0</v>
      </c>
      <c r="I80" s="161" t="s">
        <v>830</v>
      </c>
    </row>
    <row r="81" s="153" customFormat="1" ht="18" hidden="1" customHeight="1" spans="1:9">
      <c r="A81" s="158">
        <v>80</v>
      </c>
      <c r="B81" s="160" t="s">
        <v>838</v>
      </c>
      <c r="C81" s="161" t="s">
        <v>751</v>
      </c>
      <c r="D81" s="161" t="s">
        <v>767</v>
      </c>
      <c r="E81" s="160" t="s">
        <v>608</v>
      </c>
      <c r="F81" s="162"/>
      <c r="G81" s="162">
        <v>3172.4</v>
      </c>
      <c r="H81" s="162">
        <f t="shared" si="1"/>
        <v>0</v>
      </c>
      <c r="I81" s="161" t="s">
        <v>830</v>
      </c>
    </row>
    <row r="82" s="153" customFormat="1" ht="18" hidden="1" customHeight="1" spans="1:9">
      <c r="A82" s="158">
        <v>81</v>
      </c>
      <c r="B82" s="160" t="s">
        <v>839</v>
      </c>
      <c r="C82" s="161" t="s">
        <v>751</v>
      </c>
      <c r="D82" s="161" t="s">
        <v>767</v>
      </c>
      <c r="E82" s="160" t="s">
        <v>608</v>
      </c>
      <c r="F82" s="162"/>
      <c r="G82" s="162">
        <v>3172.4</v>
      </c>
      <c r="H82" s="162">
        <f t="shared" si="1"/>
        <v>0</v>
      </c>
      <c r="I82" s="161" t="s">
        <v>830</v>
      </c>
    </row>
    <row r="83" s="153" customFormat="1" ht="18" customHeight="1" spans="1:9">
      <c r="A83" s="158">
        <v>82</v>
      </c>
      <c r="B83" s="160" t="s">
        <v>840</v>
      </c>
      <c r="C83" s="161" t="s">
        <v>751</v>
      </c>
      <c r="D83" s="161" t="s">
        <v>798</v>
      </c>
      <c r="E83" s="160" t="s">
        <v>608</v>
      </c>
      <c r="F83" s="162">
        <v>2</v>
      </c>
      <c r="G83" s="162">
        <v>968</v>
      </c>
      <c r="H83" s="162">
        <f t="shared" si="1"/>
        <v>1936</v>
      </c>
      <c r="I83" s="161" t="s">
        <v>820</v>
      </c>
    </row>
    <row r="84" s="153" customFormat="1" ht="18" customHeight="1" spans="1:9">
      <c r="A84" s="158">
        <v>83</v>
      </c>
      <c r="B84" s="161" t="s">
        <v>841</v>
      </c>
      <c r="C84" s="161" t="s">
        <v>751</v>
      </c>
      <c r="D84" s="161" t="s">
        <v>770</v>
      </c>
      <c r="E84" s="160" t="s">
        <v>608</v>
      </c>
      <c r="F84" s="162">
        <v>14</v>
      </c>
      <c r="G84" s="162">
        <v>1833.7</v>
      </c>
      <c r="H84" s="162">
        <f t="shared" si="1"/>
        <v>25671.8</v>
      </c>
      <c r="I84" s="161" t="s">
        <v>842</v>
      </c>
    </row>
    <row r="85" s="153" customFormat="1" ht="18" customHeight="1" spans="1:9">
      <c r="A85" s="158">
        <v>84</v>
      </c>
      <c r="B85" s="160" t="s">
        <v>843</v>
      </c>
      <c r="C85" s="161" t="s">
        <v>751</v>
      </c>
      <c r="D85" s="161" t="s">
        <v>767</v>
      </c>
      <c r="E85" s="160" t="s">
        <v>608</v>
      </c>
      <c r="F85" s="162">
        <v>7</v>
      </c>
      <c r="G85" s="162">
        <v>1170.4</v>
      </c>
      <c r="H85" s="162">
        <f t="shared" si="1"/>
        <v>8192.8</v>
      </c>
      <c r="I85" s="161" t="s">
        <v>844</v>
      </c>
    </row>
    <row r="86" s="153" customFormat="1" ht="18" hidden="1" customHeight="1" spans="1:9">
      <c r="A86" s="158">
        <v>85</v>
      </c>
      <c r="B86" s="160" t="s">
        <v>845</v>
      </c>
      <c r="C86" s="161" t="s">
        <v>751</v>
      </c>
      <c r="D86" s="161" t="s">
        <v>767</v>
      </c>
      <c r="E86" s="160" t="s">
        <v>608</v>
      </c>
      <c r="F86" s="162"/>
      <c r="G86" s="162">
        <v>1170.4</v>
      </c>
      <c r="H86" s="162">
        <f t="shared" si="1"/>
        <v>0</v>
      </c>
      <c r="I86" s="161" t="s">
        <v>830</v>
      </c>
    </row>
    <row r="87" s="153" customFormat="1" ht="18" hidden="1" customHeight="1" spans="1:9">
      <c r="A87" s="158">
        <v>86</v>
      </c>
      <c r="B87" s="160" t="s">
        <v>814</v>
      </c>
      <c r="C87" s="161" t="s">
        <v>751</v>
      </c>
      <c r="D87" s="161" t="s">
        <v>792</v>
      </c>
      <c r="E87" s="160" t="s">
        <v>608</v>
      </c>
      <c r="F87" s="162"/>
      <c r="G87" s="162">
        <v>2436.5</v>
      </c>
      <c r="H87" s="162">
        <f t="shared" si="1"/>
        <v>0</v>
      </c>
      <c r="I87" s="161" t="s">
        <v>830</v>
      </c>
    </row>
    <row r="88" s="153" customFormat="1" ht="18" hidden="1" customHeight="1" spans="1:9">
      <c r="A88" s="158">
        <v>87</v>
      </c>
      <c r="B88" s="160" t="s">
        <v>816</v>
      </c>
      <c r="C88" s="161" t="s">
        <v>751</v>
      </c>
      <c r="D88" s="161" t="s">
        <v>792</v>
      </c>
      <c r="E88" s="160" t="s">
        <v>608</v>
      </c>
      <c r="F88" s="162"/>
      <c r="G88" s="162">
        <v>2499.2</v>
      </c>
      <c r="H88" s="162">
        <f t="shared" si="1"/>
        <v>0</v>
      </c>
      <c r="I88" s="161" t="s">
        <v>830</v>
      </c>
    </row>
    <row r="89" s="153" customFormat="1" ht="18" hidden="1" customHeight="1" spans="1:9">
      <c r="A89" s="158">
        <v>88</v>
      </c>
      <c r="B89" s="160" t="s">
        <v>793</v>
      </c>
      <c r="C89" s="161" t="s">
        <v>751</v>
      </c>
      <c r="D89" s="161" t="s">
        <v>792</v>
      </c>
      <c r="E89" s="160" t="s">
        <v>608</v>
      </c>
      <c r="F89" s="162"/>
      <c r="G89" s="162">
        <v>2707.1</v>
      </c>
      <c r="H89" s="162">
        <f t="shared" si="1"/>
        <v>0</v>
      </c>
      <c r="I89" s="161" t="s">
        <v>830</v>
      </c>
    </row>
    <row r="90" s="153" customFormat="1" ht="18" customHeight="1" spans="1:9">
      <c r="A90" s="158">
        <v>89</v>
      </c>
      <c r="B90" s="160" t="s">
        <v>846</v>
      </c>
      <c r="C90" s="161" t="s">
        <v>751</v>
      </c>
      <c r="D90" s="161" t="s">
        <v>767</v>
      </c>
      <c r="E90" s="160" t="s">
        <v>608</v>
      </c>
      <c r="F90" s="162">
        <v>14</v>
      </c>
      <c r="G90" s="162">
        <v>1497.1</v>
      </c>
      <c r="H90" s="162">
        <f t="shared" si="1"/>
        <v>20959.4</v>
      </c>
      <c r="I90" s="161" t="s">
        <v>842</v>
      </c>
    </row>
    <row r="91" s="153" customFormat="1" ht="18" customHeight="1" spans="1:9">
      <c r="A91" s="158">
        <v>90</v>
      </c>
      <c r="B91" s="160" t="s">
        <v>847</v>
      </c>
      <c r="C91" s="161" t="s">
        <v>751</v>
      </c>
      <c r="D91" s="161" t="s">
        <v>767</v>
      </c>
      <c r="E91" s="160" t="s">
        <v>608</v>
      </c>
      <c r="F91" s="162">
        <v>2</v>
      </c>
      <c r="G91" s="162">
        <v>1361.8</v>
      </c>
      <c r="H91" s="162">
        <f t="shared" si="1"/>
        <v>2723.6</v>
      </c>
      <c r="I91" s="161" t="s">
        <v>820</v>
      </c>
    </row>
    <row r="92" s="153" customFormat="1" ht="18" customHeight="1" spans="1:9">
      <c r="A92" s="158">
        <v>91</v>
      </c>
      <c r="B92" s="160" t="s">
        <v>848</v>
      </c>
      <c r="C92" s="161" t="s">
        <v>751</v>
      </c>
      <c r="D92" s="161" t="s">
        <v>849</v>
      </c>
      <c r="E92" s="160" t="s">
        <v>608</v>
      </c>
      <c r="F92" s="162">
        <v>2</v>
      </c>
      <c r="G92" s="162">
        <v>414.7</v>
      </c>
      <c r="H92" s="162">
        <f t="shared" si="1"/>
        <v>829.4</v>
      </c>
      <c r="I92" s="161" t="s">
        <v>820</v>
      </c>
    </row>
    <row r="93" s="153" customFormat="1" ht="18" hidden="1" customHeight="1" spans="1:9">
      <c r="A93" s="158">
        <v>92</v>
      </c>
      <c r="B93" s="160" t="s">
        <v>850</v>
      </c>
      <c r="C93" s="161" t="s">
        <v>751</v>
      </c>
      <c r="D93" s="161" t="s">
        <v>798</v>
      </c>
      <c r="E93" s="160" t="s">
        <v>608</v>
      </c>
      <c r="F93" s="162"/>
      <c r="G93" s="162">
        <v>918.5</v>
      </c>
      <c r="H93" s="162">
        <f t="shared" si="1"/>
        <v>0</v>
      </c>
      <c r="I93" s="161" t="s">
        <v>830</v>
      </c>
    </row>
    <row r="94" s="153" customFormat="1" ht="18" hidden="1" customHeight="1" spans="1:9">
      <c r="A94" s="158">
        <v>93</v>
      </c>
      <c r="B94" s="160" t="s">
        <v>800</v>
      </c>
      <c r="C94" s="161" t="s">
        <v>751</v>
      </c>
      <c r="D94" s="161" t="s">
        <v>801</v>
      </c>
      <c r="E94" s="160" t="s">
        <v>608</v>
      </c>
      <c r="F94" s="162"/>
      <c r="G94" s="162">
        <v>90.2</v>
      </c>
      <c r="H94" s="162">
        <f t="shared" si="1"/>
        <v>0</v>
      </c>
      <c r="I94" s="161" t="s">
        <v>851</v>
      </c>
    </row>
    <row r="95" s="153" customFormat="1" ht="18" hidden="1" customHeight="1" spans="1:9">
      <c r="A95" s="158">
        <v>94</v>
      </c>
      <c r="B95" s="160" t="s">
        <v>803</v>
      </c>
      <c r="C95" s="161" t="s">
        <v>751</v>
      </c>
      <c r="D95" s="161" t="s">
        <v>752</v>
      </c>
      <c r="E95" s="160" t="s">
        <v>608</v>
      </c>
      <c r="F95" s="162"/>
      <c r="G95" s="162">
        <v>6157.8</v>
      </c>
      <c r="H95" s="162">
        <f t="shared" si="1"/>
        <v>0</v>
      </c>
      <c r="I95" s="161" t="s">
        <v>851</v>
      </c>
    </row>
    <row r="96" s="153" customFormat="1" ht="18" hidden="1" customHeight="1" spans="1:9">
      <c r="A96" s="158">
        <v>95</v>
      </c>
      <c r="B96" s="160" t="s">
        <v>754</v>
      </c>
      <c r="C96" s="161" t="s">
        <v>751</v>
      </c>
      <c r="D96" s="161" t="s">
        <v>752</v>
      </c>
      <c r="E96" s="160" t="s">
        <v>608</v>
      </c>
      <c r="F96" s="162"/>
      <c r="G96" s="162">
        <v>5571.5</v>
      </c>
      <c r="H96" s="162">
        <f t="shared" si="1"/>
        <v>0</v>
      </c>
      <c r="I96" s="161" t="s">
        <v>851</v>
      </c>
    </row>
    <row r="97" s="153" customFormat="1" ht="18" hidden="1" customHeight="1" spans="1:9">
      <c r="A97" s="158">
        <v>96</v>
      </c>
      <c r="B97" s="160" t="s">
        <v>757</v>
      </c>
      <c r="C97" s="161" t="s">
        <v>751</v>
      </c>
      <c r="D97" s="161" t="s">
        <v>752</v>
      </c>
      <c r="E97" s="160" t="s">
        <v>608</v>
      </c>
      <c r="F97" s="162"/>
      <c r="G97" s="162">
        <v>5415.3</v>
      </c>
      <c r="H97" s="162">
        <f t="shared" si="1"/>
        <v>0</v>
      </c>
      <c r="I97" s="161" t="s">
        <v>851</v>
      </c>
    </row>
    <row r="98" s="153" customFormat="1" ht="18" hidden="1" customHeight="1" spans="1:9">
      <c r="A98" s="158">
        <v>97</v>
      </c>
      <c r="B98" s="160" t="s">
        <v>852</v>
      </c>
      <c r="C98" s="161" t="s">
        <v>751</v>
      </c>
      <c r="D98" s="161" t="s">
        <v>822</v>
      </c>
      <c r="E98" s="160" t="s">
        <v>608</v>
      </c>
      <c r="F98" s="162"/>
      <c r="G98" s="162">
        <v>771.1</v>
      </c>
      <c r="H98" s="162">
        <f t="shared" si="1"/>
        <v>0</v>
      </c>
      <c r="I98" s="161" t="s">
        <v>851</v>
      </c>
    </row>
    <row r="99" s="153" customFormat="1" ht="18" hidden="1" customHeight="1" spans="1:9">
      <c r="A99" s="158">
        <v>98</v>
      </c>
      <c r="B99" s="160" t="s">
        <v>806</v>
      </c>
      <c r="C99" s="161" t="s">
        <v>751</v>
      </c>
      <c r="D99" s="161" t="s">
        <v>825</v>
      </c>
      <c r="E99" s="160" t="s">
        <v>608</v>
      </c>
      <c r="F99" s="162"/>
      <c r="G99" s="162">
        <v>491.7</v>
      </c>
      <c r="H99" s="162">
        <f t="shared" si="1"/>
        <v>0</v>
      </c>
      <c r="I99" s="161" t="s">
        <v>851</v>
      </c>
    </row>
    <row r="100" s="153" customFormat="1" ht="18" hidden="1" customHeight="1" spans="1:9">
      <c r="A100" s="158">
        <v>99</v>
      </c>
      <c r="B100" s="160" t="s">
        <v>853</v>
      </c>
      <c r="C100" s="161" t="s">
        <v>751</v>
      </c>
      <c r="D100" s="161" t="s">
        <v>760</v>
      </c>
      <c r="E100" s="160" t="s">
        <v>608</v>
      </c>
      <c r="F100" s="162"/>
      <c r="G100" s="162">
        <v>691.9</v>
      </c>
      <c r="H100" s="162">
        <f t="shared" si="1"/>
        <v>0</v>
      </c>
      <c r="I100" s="161" t="s">
        <v>851</v>
      </c>
    </row>
    <row r="101" s="153" customFormat="1" ht="18" hidden="1" customHeight="1" spans="1:9">
      <c r="A101" s="158">
        <v>100</v>
      </c>
      <c r="B101" s="160" t="s">
        <v>765</v>
      </c>
      <c r="C101" s="161" t="s">
        <v>751</v>
      </c>
      <c r="D101" s="161" t="s">
        <v>763</v>
      </c>
      <c r="E101" s="160" t="s">
        <v>608</v>
      </c>
      <c r="F101" s="162"/>
      <c r="G101" s="162">
        <v>437.8</v>
      </c>
      <c r="H101" s="162">
        <f t="shared" si="1"/>
        <v>0</v>
      </c>
      <c r="I101" s="161" t="s">
        <v>851</v>
      </c>
    </row>
    <row r="102" s="153" customFormat="1" ht="18" hidden="1" customHeight="1" spans="1:9">
      <c r="A102" s="158">
        <v>101</v>
      </c>
      <c r="B102" s="160" t="s">
        <v>829</v>
      </c>
      <c r="C102" s="161" t="s">
        <v>751</v>
      </c>
      <c r="D102" s="161" t="s">
        <v>767</v>
      </c>
      <c r="E102" s="160" t="s">
        <v>608</v>
      </c>
      <c r="F102" s="162"/>
      <c r="G102" s="162">
        <v>1498.2</v>
      </c>
      <c r="H102" s="162">
        <f t="shared" si="1"/>
        <v>0</v>
      </c>
      <c r="I102" s="161" t="s">
        <v>851</v>
      </c>
    </row>
    <row r="103" s="153" customFormat="1" ht="18" customHeight="1" spans="1:9">
      <c r="A103" s="158">
        <v>102</v>
      </c>
      <c r="B103" s="160" t="s">
        <v>854</v>
      </c>
      <c r="C103" s="161" t="s">
        <v>751</v>
      </c>
      <c r="D103" s="161" t="s">
        <v>767</v>
      </c>
      <c r="E103" s="160" t="s">
        <v>608</v>
      </c>
      <c r="F103" s="162">
        <v>13</v>
      </c>
      <c r="G103" s="162">
        <v>1158.3</v>
      </c>
      <c r="H103" s="162">
        <f t="shared" si="1"/>
        <v>15057.9</v>
      </c>
      <c r="I103" s="161" t="s">
        <v>855</v>
      </c>
    </row>
    <row r="104" s="153" customFormat="1" ht="18" hidden="1" customHeight="1" spans="1:9">
      <c r="A104" s="158">
        <v>103</v>
      </c>
      <c r="B104" s="160" t="s">
        <v>832</v>
      </c>
      <c r="C104" s="161" t="s">
        <v>751</v>
      </c>
      <c r="D104" s="161" t="s">
        <v>767</v>
      </c>
      <c r="E104" s="160" t="s">
        <v>608</v>
      </c>
      <c r="F104" s="162"/>
      <c r="G104" s="162">
        <v>1144</v>
      </c>
      <c r="H104" s="162">
        <f t="shared" si="1"/>
        <v>0</v>
      </c>
      <c r="I104" s="161" t="s">
        <v>851</v>
      </c>
    </row>
    <row r="105" s="153" customFormat="1" ht="18" hidden="1" customHeight="1" spans="1:9">
      <c r="A105" s="158">
        <v>104</v>
      </c>
      <c r="B105" s="160" t="s">
        <v>856</v>
      </c>
      <c r="C105" s="161" t="s">
        <v>751</v>
      </c>
      <c r="D105" s="161" t="s">
        <v>767</v>
      </c>
      <c r="E105" s="160" t="s">
        <v>608</v>
      </c>
      <c r="F105" s="162"/>
      <c r="G105" s="162">
        <v>1183.6</v>
      </c>
      <c r="H105" s="162">
        <f t="shared" si="1"/>
        <v>0</v>
      </c>
      <c r="I105" s="161" t="s">
        <v>851</v>
      </c>
    </row>
    <row r="106" s="153" customFormat="1" ht="18" hidden="1" customHeight="1" spans="1:9">
      <c r="A106" s="158">
        <v>105</v>
      </c>
      <c r="B106" s="160" t="s">
        <v>835</v>
      </c>
      <c r="C106" s="161" t="s">
        <v>751</v>
      </c>
      <c r="D106" s="161" t="s">
        <v>767</v>
      </c>
      <c r="E106" s="160" t="s">
        <v>608</v>
      </c>
      <c r="F106" s="162"/>
      <c r="G106" s="162">
        <v>1211.1</v>
      </c>
      <c r="H106" s="162">
        <f t="shared" si="1"/>
        <v>0</v>
      </c>
      <c r="I106" s="161" t="s">
        <v>851</v>
      </c>
    </row>
    <row r="107" s="153" customFormat="1" ht="18" hidden="1" customHeight="1" spans="1:9">
      <c r="A107" s="158">
        <v>106</v>
      </c>
      <c r="B107" s="160" t="s">
        <v>836</v>
      </c>
      <c r="C107" s="161" t="s">
        <v>751</v>
      </c>
      <c r="D107" s="161" t="s">
        <v>767</v>
      </c>
      <c r="E107" s="160" t="s">
        <v>608</v>
      </c>
      <c r="F107" s="162"/>
      <c r="G107" s="162">
        <v>3172.4</v>
      </c>
      <c r="H107" s="162">
        <f t="shared" si="1"/>
        <v>0</v>
      </c>
      <c r="I107" s="161" t="s">
        <v>851</v>
      </c>
    </row>
    <row r="108" s="153" customFormat="1" ht="18" hidden="1" customHeight="1" spans="1:9">
      <c r="A108" s="158">
        <v>107</v>
      </c>
      <c r="B108" s="160" t="s">
        <v>837</v>
      </c>
      <c r="C108" s="161" t="s">
        <v>751</v>
      </c>
      <c r="D108" s="161" t="s">
        <v>767</v>
      </c>
      <c r="E108" s="160" t="s">
        <v>608</v>
      </c>
      <c r="F108" s="162"/>
      <c r="G108" s="162">
        <v>3172.4</v>
      </c>
      <c r="H108" s="162">
        <f t="shared" si="1"/>
        <v>0</v>
      </c>
      <c r="I108" s="161" t="s">
        <v>851</v>
      </c>
    </row>
    <row r="109" s="153" customFormat="1" ht="18" customHeight="1" spans="1:9">
      <c r="A109" s="158">
        <v>108</v>
      </c>
      <c r="B109" s="160" t="s">
        <v>838</v>
      </c>
      <c r="C109" s="161" t="s">
        <v>751</v>
      </c>
      <c r="D109" s="161" t="s">
        <v>767</v>
      </c>
      <c r="E109" s="160" t="s">
        <v>608</v>
      </c>
      <c r="F109" s="162">
        <v>1</v>
      </c>
      <c r="G109" s="162">
        <v>2743.4</v>
      </c>
      <c r="H109" s="162">
        <f t="shared" si="1"/>
        <v>2743.4</v>
      </c>
      <c r="I109" s="161" t="s">
        <v>851</v>
      </c>
    </row>
    <row r="110" s="153" customFormat="1" ht="18" hidden="1" customHeight="1" spans="1:9">
      <c r="A110" s="158">
        <v>109</v>
      </c>
      <c r="B110" s="160" t="s">
        <v>839</v>
      </c>
      <c r="C110" s="161" t="s">
        <v>751</v>
      </c>
      <c r="D110" s="161" t="s">
        <v>767</v>
      </c>
      <c r="E110" s="160" t="s">
        <v>608</v>
      </c>
      <c r="F110" s="162"/>
      <c r="G110" s="162">
        <v>3172.4</v>
      </c>
      <c r="H110" s="162">
        <f t="shared" si="1"/>
        <v>0</v>
      </c>
      <c r="I110" s="161" t="s">
        <v>851</v>
      </c>
    </row>
    <row r="111" s="153" customFormat="1" ht="18" hidden="1" customHeight="1" spans="1:9">
      <c r="A111" s="158">
        <v>110</v>
      </c>
      <c r="B111" s="160" t="s">
        <v>840</v>
      </c>
      <c r="C111" s="161" t="s">
        <v>751</v>
      </c>
      <c r="D111" s="161" t="s">
        <v>798</v>
      </c>
      <c r="E111" s="160" t="s">
        <v>608</v>
      </c>
      <c r="F111" s="162"/>
      <c r="G111" s="162">
        <v>968</v>
      </c>
      <c r="H111" s="162">
        <f t="shared" si="1"/>
        <v>0</v>
      </c>
      <c r="I111" s="161" t="s">
        <v>851</v>
      </c>
    </row>
    <row r="112" s="153" customFormat="1" ht="18" hidden="1" customHeight="1" spans="1:9">
      <c r="A112" s="158">
        <v>111</v>
      </c>
      <c r="B112" s="160" t="s">
        <v>857</v>
      </c>
      <c r="C112" s="161" t="s">
        <v>751</v>
      </c>
      <c r="D112" s="161" t="s">
        <v>770</v>
      </c>
      <c r="E112" s="160" t="s">
        <v>608</v>
      </c>
      <c r="F112" s="162"/>
      <c r="G112" s="162">
        <v>1833.7</v>
      </c>
      <c r="H112" s="162">
        <f t="shared" si="1"/>
        <v>0</v>
      </c>
      <c r="I112" s="161" t="s">
        <v>851</v>
      </c>
    </row>
    <row r="113" s="153" customFormat="1" ht="18" hidden="1" customHeight="1" spans="1:9">
      <c r="A113" s="158">
        <v>112</v>
      </c>
      <c r="B113" s="160" t="s">
        <v>858</v>
      </c>
      <c r="C113" s="161" t="s">
        <v>751</v>
      </c>
      <c r="D113" s="161" t="s">
        <v>767</v>
      </c>
      <c r="E113" s="160" t="s">
        <v>608</v>
      </c>
      <c r="F113" s="162"/>
      <c r="G113" s="162">
        <v>1170.4</v>
      </c>
      <c r="H113" s="162">
        <f t="shared" si="1"/>
        <v>0</v>
      </c>
      <c r="I113" s="161" t="s">
        <v>851</v>
      </c>
    </row>
    <row r="114" s="153" customFormat="1" ht="18" hidden="1" customHeight="1" spans="1:9">
      <c r="A114" s="158">
        <v>113</v>
      </c>
      <c r="B114" s="160" t="s">
        <v>845</v>
      </c>
      <c r="C114" s="161" t="s">
        <v>751</v>
      </c>
      <c r="D114" s="161" t="s">
        <v>767</v>
      </c>
      <c r="E114" s="160" t="s">
        <v>608</v>
      </c>
      <c r="F114" s="162"/>
      <c r="G114" s="162">
        <v>1170.4</v>
      </c>
      <c r="H114" s="162">
        <f t="shared" si="1"/>
        <v>0</v>
      </c>
      <c r="I114" s="161" t="s">
        <v>851</v>
      </c>
    </row>
    <row r="115" s="153" customFormat="1" ht="18" hidden="1" customHeight="1" spans="1:9">
      <c r="A115" s="158">
        <v>114</v>
      </c>
      <c r="B115" s="160" t="s">
        <v>814</v>
      </c>
      <c r="C115" s="161" t="s">
        <v>751</v>
      </c>
      <c r="D115" s="161" t="s">
        <v>792</v>
      </c>
      <c r="E115" s="160" t="s">
        <v>608</v>
      </c>
      <c r="F115" s="162"/>
      <c r="G115" s="162">
        <v>2436.5</v>
      </c>
      <c r="H115" s="162">
        <f t="shared" si="1"/>
        <v>0</v>
      </c>
      <c r="I115" s="161" t="s">
        <v>851</v>
      </c>
    </row>
    <row r="116" s="153" customFormat="1" ht="18" hidden="1" customHeight="1" spans="1:9">
      <c r="A116" s="158">
        <v>115</v>
      </c>
      <c r="B116" s="160" t="s">
        <v>816</v>
      </c>
      <c r="C116" s="161" t="s">
        <v>751</v>
      </c>
      <c r="D116" s="161" t="s">
        <v>792</v>
      </c>
      <c r="E116" s="160" t="s">
        <v>608</v>
      </c>
      <c r="F116" s="162"/>
      <c r="G116" s="162">
        <v>2499.2</v>
      </c>
      <c r="H116" s="162">
        <f t="shared" si="1"/>
        <v>0</v>
      </c>
      <c r="I116" s="161" t="s">
        <v>851</v>
      </c>
    </row>
    <row r="117" s="153" customFormat="1" ht="18" hidden="1" customHeight="1" spans="1:9">
      <c r="A117" s="158">
        <v>116</v>
      </c>
      <c r="B117" s="160" t="s">
        <v>793</v>
      </c>
      <c r="C117" s="161" t="s">
        <v>751</v>
      </c>
      <c r="D117" s="161" t="s">
        <v>792</v>
      </c>
      <c r="E117" s="160" t="s">
        <v>608</v>
      </c>
      <c r="F117" s="162"/>
      <c r="G117" s="162">
        <v>2707.1</v>
      </c>
      <c r="H117" s="162">
        <f t="shared" si="1"/>
        <v>0</v>
      </c>
      <c r="I117" s="161" t="s">
        <v>851</v>
      </c>
    </row>
    <row r="118" s="153" customFormat="1" ht="18" hidden="1" customHeight="1" spans="1:9">
      <c r="A118" s="158">
        <v>117</v>
      </c>
      <c r="B118" s="160" t="s">
        <v>859</v>
      </c>
      <c r="C118" s="161" t="s">
        <v>751</v>
      </c>
      <c r="D118" s="161" t="s">
        <v>767</v>
      </c>
      <c r="E118" s="160" t="s">
        <v>608</v>
      </c>
      <c r="F118" s="162"/>
      <c r="G118" s="162">
        <v>1497.1</v>
      </c>
      <c r="H118" s="162">
        <f t="shared" si="1"/>
        <v>0</v>
      </c>
      <c r="I118" s="161" t="s">
        <v>851</v>
      </c>
    </row>
    <row r="119" s="153" customFormat="1" ht="18" hidden="1" customHeight="1" spans="1:9">
      <c r="A119" s="158">
        <v>118</v>
      </c>
      <c r="B119" s="160" t="s">
        <v>847</v>
      </c>
      <c r="C119" s="161" t="s">
        <v>751</v>
      </c>
      <c r="D119" s="161" t="s">
        <v>767</v>
      </c>
      <c r="E119" s="160" t="s">
        <v>608</v>
      </c>
      <c r="F119" s="162"/>
      <c r="G119" s="162">
        <v>1361.8</v>
      </c>
      <c r="H119" s="162">
        <f t="shared" si="1"/>
        <v>0</v>
      </c>
      <c r="I119" s="161" t="s">
        <v>851</v>
      </c>
    </row>
    <row r="120" s="153" customFormat="1" ht="18" hidden="1" customHeight="1" spans="1:9">
      <c r="A120" s="158">
        <v>119</v>
      </c>
      <c r="B120" s="160" t="s">
        <v>848</v>
      </c>
      <c r="C120" s="161" t="s">
        <v>751</v>
      </c>
      <c r="D120" s="161" t="s">
        <v>849</v>
      </c>
      <c r="E120" s="160" t="s">
        <v>608</v>
      </c>
      <c r="F120" s="162"/>
      <c r="G120" s="162">
        <v>414.7</v>
      </c>
      <c r="H120" s="162">
        <f t="shared" si="1"/>
        <v>0</v>
      </c>
      <c r="I120" s="161" t="s">
        <v>851</v>
      </c>
    </row>
    <row r="121" s="153" customFormat="1" ht="18" hidden="1" customHeight="1" spans="1:9">
      <c r="A121" s="158">
        <v>120</v>
      </c>
      <c r="B121" s="160" t="s">
        <v>850</v>
      </c>
      <c r="C121" s="161" t="s">
        <v>751</v>
      </c>
      <c r="D121" s="161" t="s">
        <v>860</v>
      </c>
      <c r="E121" s="160" t="s">
        <v>608</v>
      </c>
      <c r="F121" s="162"/>
      <c r="G121" s="162">
        <v>918.5</v>
      </c>
      <c r="H121" s="162">
        <f t="shared" si="1"/>
        <v>0</v>
      </c>
      <c r="I121" s="161" t="s">
        <v>851</v>
      </c>
    </row>
    <row r="122" s="153" customFormat="1" ht="18" hidden="1" customHeight="1" spans="1:9">
      <c r="A122" s="158">
        <v>121</v>
      </c>
      <c r="B122" s="160" t="s">
        <v>800</v>
      </c>
      <c r="C122" s="161" t="s">
        <v>751</v>
      </c>
      <c r="D122" s="161" t="s">
        <v>801</v>
      </c>
      <c r="E122" s="160" t="s">
        <v>608</v>
      </c>
      <c r="F122" s="162"/>
      <c r="G122" s="162">
        <v>90.2</v>
      </c>
      <c r="H122" s="162">
        <f t="shared" si="1"/>
        <v>0</v>
      </c>
      <c r="I122" s="161" t="s">
        <v>851</v>
      </c>
    </row>
    <row r="123" ht="18" customHeight="1" spans="1:9">
      <c r="A123" s="158">
        <v>123</v>
      </c>
      <c r="B123" s="161" t="s">
        <v>861</v>
      </c>
      <c r="C123" s="161" t="s">
        <v>751</v>
      </c>
      <c r="D123" s="161" t="s">
        <v>862</v>
      </c>
      <c r="E123" s="160" t="s">
        <v>608</v>
      </c>
      <c r="F123" s="162">
        <v>0</v>
      </c>
      <c r="G123" s="162">
        <v>5775</v>
      </c>
      <c r="H123" s="162">
        <f t="shared" si="1"/>
        <v>0</v>
      </c>
      <c r="I123" s="161" t="s">
        <v>863</v>
      </c>
    </row>
    <row r="124" ht="18" hidden="1" customHeight="1" spans="1:9">
      <c r="A124" s="158">
        <v>124</v>
      </c>
      <c r="B124" s="161" t="s">
        <v>754</v>
      </c>
      <c r="C124" s="161" t="s">
        <v>751</v>
      </c>
      <c r="D124" s="161" t="s">
        <v>862</v>
      </c>
      <c r="E124" s="160" t="s">
        <v>608</v>
      </c>
      <c r="F124" s="162"/>
      <c r="G124" s="162">
        <v>5775</v>
      </c>
      <c r="H124" s="162">
        <f t="shared" si="1"/>
        <v>0</v>
      </c>
      <c r="I124" s="161" t="s">
        <v>864</v>
      </c>
    </row>
    <row r="125" ht="18" customHeight="1" spans="1:9">
      <c r="A125" s="158">
        <v>125</v>
      </c>
      <c r="B125" s="161" t="s">
        <v>757</v>
      </c>
      <c r="C125" s="161" t="s">
        <v>751</v>
      </c>
      <c r="D125" s="161" t="s">
        <v>862</v>
      </c>
      <c r="E125" s="160" t="s">
        <v>608</v>
      </c>
      <c r="F125" s="162">
        <v>3</v>
      </c>
      <c r="G125" s="162">
        <v>6101.7</v>
      </c>
      <c r="H125" s="162">
        <f t="shared" si="1"/>
        <v>18305.1</v>
      </c>
      <c r="I125" s="161" t="s">
        <v>863</v>
      </c>
    </row>
    <row r="126" ht="18" customHeight="1" spans="1:9">
      <c r="A126" s="158">
        <v>126</v>
      </c>
      <c r="B126" s="161" t="s">
        <v>758</v>
      </c>
      <c r="C126" s="161" t="s">
        <v>751</v>
      </c>
      <c r="D126" s="161" t="s">
        <v>862</v>
      </c>
      <c r="E126" s="160" t="s">
        <v>608</v>
      </c>
      <c r="F126" s="162">
        <v>3</v>
      </c>
      <c r="G126" s="162">
        <v>5947.7</v>
      </c>
      <c r="H126" s="162">
        <f t="shared" si="1"/>
        <v>17843.1</v>
      </c>
      <c r="I126" s="161" t="s">
        <v>863</v>
      </c>
    </row>
    <row r="127" ht="18" customHeight="1" spans="1:9">
      <c r="A127" s="158">
        <v>127</v>
      </c>
      <c r="B127" s="161" t="s">
        <v>865</v>
      </c>
      <c r="C127" s="161" t="s">
        <v>751</v>
      </c>
      <c r="D127" s="161" t="s">
        <v>822</v>
      </c>
      <c r="E127" s="160" t="s">
        <v>608</v>
      </c>
      <c r="F127" s="162">
        <v>1</v>
      </c>
      <c r="G127" s="162">
        <v>743.6</v>
      </c>
      <c r="H127" s="162">
        <f t="shared" si="1"/>
        <v>743.6</v>
      </c>
      <c r="I127" s="161" t="s">
        <v>864</v>
      </c>
    </row>
    <row r="128" ht="18" hidden="1" customHeight="1" spans="1:9">
      <c r="A128" s="158">
        <v>128</v>
      </c>
      <c r="B128" s="161" t="s">
        <v>853</v>
      </c>
      <c r="C128" s="161" t="s">
        <v>751</v>
      </c>
      <c r="D128" s="161" t="s">
        <v>760</v>
      </c>
      <c r="E128" s="160" t="s">
        <v>608</v>
      </c>
      <c r="F128" s="162"/>
      <c r="G128" s="162">
        <v>691.9</v>
      </c>
      <c r="H128" s="162">
        <f t="shared" si="1"/>
        <v>0</v>
      </c>
      <c r="I128" s="161" t="s">
        <v>864</v>
      </c>
    </row>
    <row r="129" ht="18" hidden="1" customHeight="1" spans="1:9">
      <c r="A129" s="158">
        <v>129</v>
      </c>
      <c r="B129" s="161" t="s">
        <v>866</v>
      </c>
      <c r="C129" s="161" t="s">
        <v>751</v>
      </c>
      <c r="D129" s="161" t="s">
        <v>763</v>
      </c>
      <c r="E129" s="160" t="s">
        <v>608</v>
      </c>
      <c r="F129" s="162"/>
      <c r="G129" s="162">
        <v>437.8</v>
      </c>
      <c r="H129" s="162">
        <f t="shared" si="1"/>
        <v>0</v>
      </c>
      <c r="I129" s="161" t="s">
        <v>864</v>
      </c>
    </row>
    <row r="130" ht="18" hidden="1" customHeight="1" spans="1:9">
      <c r="A130" s="158">
        <v>130</v>
      </c>
      <c r="B130" s="161" t="s">
        <v>867</v>
      </c>
      <c r="C130" s="161" t="s">
        <v>751</v>
      </c>
      <c r="D130" s="161" t="s">
        <v>767</v>
      </c>
      <c r="E130" s="160" t="s">
        <v>608</v>
      </c>
      <c r="F130" s="162"/>
      <c r="G130" s="162">
        <v>1498.2</v>
      </c>
      <c r="H130" s="162">
        <f t="shared" ref="H130:H193" si="2">F130*G130</f>
        <v>0</v>
      </c>
      <c r="I130" s="161" t="s">
        <v>864</v>
      </c>
    </row>
    <row r="131" ht="18" hidden="1" customHeight="1" spans="1:9">
      <c r="A131" s="158">
        <v>131</v>
      </c>
      <c r="B131" s="161" t="s">
        <v>868</v>
      </c>
      <c r="C131" s="161" t="s">
        <v>751</v>
      </c>
      <c r="D131" s="161" t="s">
        <v>767</v>
      </c>
      <c r="E131" s="160" t="s">
        <v>608</v>
      </c>
      <c r="F131" s="162"/>
      <c r="G131" s="162">
        <v>1158.3</v>
      </c>
      <c r="H131" s="162">
        <f t="shared" si="2"/>
        <v>0</v>
      </c>
      <c r="I131" s="161" t="s">
        <v>864</v>
      </c>
    </row>
    <row r="132" ht="18" hidden="1" customHeight="1" spans="1:9">
      <c r="A132" s="158">
        <v>132</v>
      </c>
      <c r="B132" s="161" t="s">
        <v>832</v>
      </c>
      <c r="C132" s="161" t="s">
        <v>751</v>
      </c>
      <c r="D132" s="161" t="s">
        <v>767</v>
      </c>
      <c r="E132" s="160" t="s">
        <v>608</v>
      </c>
      <c r="F132" s="162"/>
      <c r="G132" s="162">
        <v>1144</v>
      </c>
      <c r="H132" s="162">
        <f t="shared" si="2"/>
        <v>0</v>
      </c>
      <c r="I132" s="161" t="s">
        <v>864</v>
      </c>
    </row>
    <row r="133" ht="18" hidden="1" customHeight="1" spans="1:9">
      <c r="A133" s="158">
        <v>133</v>
      </c>
      <c r="B133" s="161" t="s">
        <v>869</v>
      </c>
      <c r="C133" s="161" t="s">
        <v>751</v>
      </c>
      <c r="D133" s="161" t="s">
        <v>767</v>
      </c>
      <c r="E133" s="160" t="s">
        <v>608</v>
      </c>
      <c r="F133" s="162"/>
      <c r="G133" s="162">
        <v>1144</v>
      </c>
      <c r="H133" s="162">
        <f t="shared" si="2"/>
        <v>0</v>
      </c>
      <c r="I133" s="161" t="s">
        <v>864</v>
      </c>
    </row>
    <row r="134" ht="18" hidden="1" customHeight="1" spans="1:9">
      <c r="A134" s="158">
        <v>134</v>
      </c>
      <c r="B134" s="161" t="s">
        <v>870</v>
      </c>
      <c r="C134" s="161" t="s">
        <v>751</v>
      </c>
      <c r="D134" s="161" t="s">
        <v>767</v>
      </c>
      <c r="E134" s="160" t="s">
        <v>608</v>
      </c>
      <c r="F134" s="162"/>
      <c r="G134" s="162">
        <v>3172.4</v>
      </c>
      <c r="H134" s="162">
        <f t="shared" si="2"/>
        <v>0</v>
      </c>
      <c r="I134" s="161" t="s">
        <v>864</v>
      </c>
    </row>
    <row r="135" ht="18" hidden="1" customHeight="1" spans="1:9">
      <c r="A135" s="158">
        <v>135</v>
      </c>
      <c r="B135" s="161" t="s">
        <v>871</v>
      </c>
      <c r="C135" s="161" t="s">
        <v>751</v>
      </c>
      <c r="D135" s="161" t="s">
        <v>767</v>
      </c>
      <c r="E135" s="160" t="s">
        <v>608</v>
      </c>
      <c r="F135" s="162"/>
      <c r="G135" s="162">
        <v>3172.4</v>
      </c>
      <c r="H135" s="162">
        <f t="shared" si="2"/>
        <v>0</v>
      </c>
      <c r="I135" s="161" t="s">
        <v>864</v>
      </c>
    </row>
    <row r="136" ht="18" hidden="1" customHeight="1" spans="1:9">
      <c r="A136" s="158">
        <v>136</v>
      </c>
      <c r="B136" s="161" t="s">
        <v>872</v>
      </c>
      <c r="C136" s="161" t="s">
        <v>751</v>
      </c>
      <c r="D136" s="161" t="s">
        <v>767</v>
      </c>
      <c r="E136" s="160" t="s">
        <v>608</v>
      </c>
      <c r="F136" s="162"/>
      <c r="G136" s="162">
        <v>3172.4</v>
      </c>
      <c r="H136" s="162">
        <f t="shared" si="2"/>
        <v>0</v>
      </c>
      <c r="I136" s="161" t="s">
        <v>864</v>
      </c>
    </row>
    <row r="137" ht="18" customHeight="1" spans="1:9">
      <c r="A137" s="158">
        <v>137</v>
      </c>
      <c r="B137" s="161" t="s">
        <v>873</v>
      </c>
      <c r="C137" s="161" t="s">
        <v>751</v>
      </c>
      <c r="D137" s="161" t="s">
        <v>767</v>
      </c>
      <c r="E137" s="160" t="s">
        <v>608</v>
      </c>
      <c r="F137" s="162">
        <v>4</v>
      </c>
      <c r="G137" s="162">
        <v>1204.5</v>
      </c>
      <c r="H137" s="162">
        <f t="shared" si="2"/>
        <v>4818</v>
      </c>
      <c r="I137" s="161" t="s">
        <v>863</v>
      </c>
    </row>
    <row r="138" ht="18" hidden="1" customHeight="1" spans="1:9">
      <c r="A138" s="158">
        <v>138</v>
      </c>
      <c r="B138" s="161" t="s">
        <v>874</v>
      </c>
      <c r="C138" s="161" t="s">
        <v>751</v>
      </c>
      <c r="D138" s="161" t="s">
        <v>767</v>
      </c>
      <c r="E138" s="160" t="s">
        <v>608</v>
      </c>
      <c r="F138" s="162"/>
      <c r="G138" s="162">
        <v>1204.5</v>
      </c>
      <c r="H138" s="162">
        <f t="shared" si="2"/>
        <v>0</v>
      </c>
      <c r="I138" s="161" t="s">
        <v>864</v>
      </c>
    </row>
    <row r="139" ht="18" hidden="1" customHeight="1" spans="1:9">
      <c r="A139" s="158">
        <v>139</v>
      </c>
      <c r="B139" s="161" t="s">
        <v>875</v>
      </c>
      <c r="C139" s="161" t="s">
        <v>751</v>
      </c>
      <c r="D139" s="161" t="s">
        <v>767</v>
      </c>
      <c r="E139" s="160" t="s">
        <v>608</v>
      </c>
      <c r="F139" s="162"/>
      <c r="G139" s="162">
        <v>1833.7</v>
      </c>
      <c r="H139" s="162">
        <f t="shared" si="2"/>
        <v>0</v>
      </c>
      <c r="I139" s="161" t="s">
        <v>864</v>
      </c>
    </row>
    <row r="140" ht="18" hidden="1" customHeight="1" spans="1:9">
      <c r="A140" s="158">
        <v>140</v>
      </c>
      <c r="B140" s="161" t="s">
        <v>876</v>
      </c>
      <c r="C140" s="161" t="s">
        <v>751</v>
      </c>
      <c r="D140" s="161" t="s">
        <v>767</v>
      </c>
      <c r="E140" s="160" t="s">
        <v>608</v>
      </c>
      <c r="F140" s="162"/>
      <c r="G140" s="162">
        <v>1183.6</v>
      </c>
      <c r="H140" s="162">
        <f t="shared" si="2"/>
        <v>0</v>
      </c>
      <c r="I140" s="161" t="s">
        <v>864</v>
      </c>
    </row>
    <row r="141" ht="18" hidden="1" customHeight="1" spans="1:9">
      <c r="A141" s="158">
        <v>141</v>
      </c>
      <c r="B141" s="161" t="s">
        <v>877</v>
      </c>
      <c r="C141" s="161" t="s">
        <v>751</v>
      </c>
      <c r="D141" s="161" t="s">
        <v>767</v>
      </c>
      <c r="E141" s="160" t="s">
        <v>608</v>
      </c>
      <c r="F141" s="162"/>
      <c r="G141" s="162">
        <v>1183.6</v>
      </c>
      <c r="H141" s="162">
        <f t="shared" si="2"/>
        <v>0</v>
      </c>
      <c r="I141" s="161" t="s">
        <v>864</v>
      </c>
    </row>
    <row r="142" ht="18" customHeight="1" spans="1:9">
      <c r="A142" s="158">
        <v>142</v>
      </c>
      <c r="B142" s="161" t="s">
        <v>878</v>
      </c>
      <c r="C142" s="161" t="s">
        <v>751</v>
      </c>
      <c r="D142" s="161" t="s">
        <v>767</v>
      </c>
      <c r="E142" s="160" t="s">
        <v>608</v>
      </c>
      <c r="F142" s="162">
        <v>6</v>
      </c>
      <c r="G142" s="162">
        <v>1191.3</v>
      </c>
      <c r="H142" s="162">
        <f t="shared" si="2"/>
        <v>7147.8</v>
      </c>
      <c r="I142" s="161" t="s">
        <v>863</v>
      </c>
    </row>
    <row r="143" ht="18" hidden="1" customHeight="1" spans="1:9">
      <c r="A143" s="158">
        <v>143</v>
      </c>
      <c r="B143" s="161" t="s">
        <v>879</v>
      </c>
      <c r="C143" s="161" t="s">
        <v>751</v>
      </c>
      <c r="D143" s="161" t="s">
        <v>767</v>
      </c>
      <c r="E143" s="160" t="s">
        <v>608</v>
      </c>
      <c r="F143" s="162"/>
      <c r="G143" s="162">
        <v>1191.3</v>
      </c>
      <c r="H143" s="162">
        <f t="shared" si="2"/>
        <v>0</v>
      </c>
      <c r="I143" s="161" t="s">
        <v>864</v>
      </c>
    </row>
    <row r="144" ht="18" hidden="1" customHeight="1" spans="1:9">
      <c r="A144" s="158">
        <v>144</v>
      </c>
      <c r="B144" s="161" t="s">
        <v>814</v>
      </c>
      <c r="C144" s="161" t="s">
        <v>751</v>
      </c>
      <c r="D144" s="161" t="s">
        <v>792</v>
      </c>
      <c r="E144" s="160" t="s">
        <v>608</v>
      </c>
      <c r="F144" s="162"/>
      <c r="G144" s="162">
        <v>2707.1</v>
      </c>
      <c r="H144" s="162">
        <f t="shared" si="2"/>
        <v>0</v>
      </c>
      <c r="I144" s="161" t="s">
        <v>864</v>
      </c>
    </row>
    <row r="145" ht="18" customHeight="1" spans="1:9">
      <c r="A145" s="158">
        <v>145</v>
      </c>
      <c r="B145" s="161" t="s">
        <v>816</v>
      </c>
      <c r="C145" s="161" t="s">
        <v>751</v>
      </c>
      <c r="D145" s="161" t="s">
        <v>792</v>
      </c>
      <c r="E145" s="160" t="s">
        <v>608</v>
      </c>
      <c r="F145" s="162">
        <v>1</v>
      </c>
      <c r="G145" s="162">
        <v>2894.1</v>
      </c>
      <c r="H145" s="162">
        <f t="shared" si="2"/>
        <v>2894.1</v>
      </c>
      <c r="I145" s="161" t="s">
        <v>864</v>
      </c>
    </row>
    <row r="146" ht="18" hidden="1" customHeight="1" spans="1:9">
      <c r="A146" s="158">
        <v>146</v>
      </c>
      <c r="B146" s="161" t="s">
        <v>880</v>
      </c>
      <c r="C146" s="161" t="s">
        <v>751</v>
      </c>
      <c r="D146" s="161" t="s">
        <v>767</v>
      </c>
      <c r="E146" s="160" t="s">
        <v>608</v>
      </c>
      <c r="F146" s="162"/>
      <c r="G146" s="162">
        <v>1497.1</v>
      </c>
      <c r="H146" s="162">
        <f t="shared" si="2"/>
        <v>0</v>
      </c>
      <c r="I146" s="161" t="s">
        <v>864</v>
      </c>
    </row>
    <row r="147" ht="18" customHeight="1" spans="1:9">
      <c r="A147" s="158">
        <v>147</v>
      </c>
      <c r="B147" s="161" t="s">
        <v>786</v>
      </c>
      <c r="C147" s="161" t="s">
        <v>751</v>
      </c>
      <c r="D147" s="161" t="s">
        <v>767</v>
      </c>
      <c r="E147" s="160" t="s">
        <v>608</v>
      </c>
      <c r="F147" s="162">
        <v>1</v>
      </c>
      <c r="G147" s="162">
        <v>1333.2</v>
      </c>
      <c r="H147" s="162">
        <f t="shared" si="2"/>
        <v>1333.2</v>
      </c>
      <c r="I147" s="161" t="s">
        <v>864</v>
      </c>
    </row>
    <row r="148" ht="18" customHeight="1" spans="1:9">
      <c r="A148" s="158">
        <v>148</v>
      </c>
      <c r="B148" s="161" t="s">
        <v>785</v>
      </c>
      <c r="C148" s="161" t="s">
        <v>751</v>
      </c>
      <c r="D148" s="161" t="s">
        <v>767</v>
      </c>
      <c r="E148" s="160" t="s">
        <v>608</v>
      </c>
      <c r="F148" s="162">
        <v>1</v>
      </c>
      <c r="G148" s="162">
        <v>1312.3</v>
      </c>
      <c r="H148" s="162">
        <f t="shared" si="2"/>
        <v>1312.3</v>
      </c>
      <c r="I148" s="161" t="s">
        <v>864</v>
      </c>
    </row>
    <row r="149" ht="18" customHeight="1" spans="1:9">
      <c r="A149" s="158">
        <v>149</v>
      </c>
      <c r="B149" s="161" t="s">
        <v>881</v>
      </c>
      <c r="C149" s="161" t="s">
        <v>751</v>
      </c>
      <c r="D149" s="161" t="s">
        <v>849</v>
      </c>
      <c r="E149" s="160" t="s">
        <v>608</v>
      </c>
      <c r="F149" s="162">
        <v>6</v>
      </c>
      <c r="G149" s="162">
        <v>408.1</v>
      </c>
      <c r="H149" s="162">
        <f t="shared" si="2"/>
        <v>2448.6</v>
      </c>
      <c r="I149" s="161" t="s">
        <v>882</v>
      </c>
    </row>
    <row r="150" ht="18" hidden="1" customHeight="1" spans="1:9">
      <c r="A150" s="158">
        <v>150</v>
      </c>
      <c r="B150" s="161" t="s">
        <v>850</v>
      </c>
      <c r="C150" s="161" t="s">
        <v>751</v>
      </c>
      <c r="D150" s="161" t="s">
        <v>798</v>
      </c>
      <c r="E150" s="160" t="s">
        <v>608</v>
      </c>
      <c r="F150" s="162"/>
      <c r="G150" s="162">
        <v>918.5</v>
      </c>
      <c r="H150" s="162">
        <f t="shared" si="2"/>
        <v>0</v>
      </c>
      <c r="I150" s="161" t="s">
        <v>864</v>
      </c>
    </row>
    <row r="151" ht="18" hidden="1" customHeight="1" spans="1:9">
      <c r="A151" s="158">
        <v>151</v>
      </c>
      <c r="B151" s="161" t="s">
        <v>800</v>
      </c>
      <c r="C151" s="161" t="s">
        <v>751</v>
      </c>
      <c r="D151" s="161" t="s">
        <v>801</v>
      </c>
      <c r="E151" s="160" t="s">
        <v>608</v>
      </c>
      <c r="F151" s="162"/>
      <c r="G151" s="162">
        <v>90.2</v>
      </c>
      <c r="H151" s="162">
        <f t="shared" si="2"/>
        <v>0</v>
      </c>
      <c r="I151" s="161" t="s">
        <v>864</v>
      </c>
    </row>
    <row r="152" ht="18" hidden="1" customHeight="1" spans="1:9">
      <c r="A152" s="158">
        <v>152</v>
      </c>
      <c r="B152" s="161" t="s">
        <v>803</v>
      </c>
      <c r="C152" s="161" t="s">
        <v>751</v>
      </c>
      <c r="D152" s="161" t="s">
        <v>862</v>
      </c>
      <c r="E152" s="160" t="s">
        <v>608</v>
      </c>
      <c r="F152" s="162"/>
      <c r="G152" s="162">
        <v>5775</v>
      </c>
      <c r="H152" s="162">
        <f t="shared" si="2"/>
        <v>0</v>
      </c>
      <c r="I152" s="161" t="s">
        <v>883</v>
      </c>
    </row>
    <row r="153" ht="18" hidden="1" customHeight="1" spans="1:9">
      <c r="A153" s="158">
        <v>153</v>
      </c>
      <c r="B153" s="161" t="s">
        <v>754</v>
      </c>
      <c r="C153" s="161" t="s">
        <v>751</v>
      </c>
      <c r="D153" s="161" t="s">
        <v>862</v>
      </c>
      <c r="E153" s="160" t="s">
        <v>608</v>
      </c>
      <c r="F153" s="162"/>
      <c r="G153" s="162">
        <v>5775</v>
      </c>
      <c r="H153" s="162">
        <f t="shared" si="2"/>
        <v>0</v>
      </c>
      <c r="I153" s="161" t="s">
        <v>883</v>
      </c>
    </row>
    <row r="154" ht="18" hidden="1" customHeight="1" spans="1:9">
      <c r="A154" s="158">
        <v>154</v>
      </c>
      <c r="B154" s="161" t="s">
        <v>757</v>
      </c>
      <c r="C154" s="161" t="s">
        <v>751</v>
      </c>
      <c r="D154" s="161" t="s">
        <v>862</v>
      </c>
      <c r="E154" s="160" t="s">
        <v>608</v>
      </c>
      <c r="F154" s="162"/>
      <c r="G154" s="162">
        <v>6101.7</v>
      </c>
      <c r="H154" s="162">
        <f t="shared" si="2"/>
        <v>0</v>
      </c>
      <c r="I154" s="161" t="s">
        <v>883</v>
      </c>
    </row>
    <row r="155" ht="18" hidden="1" customHeight="1" spans="1:9">
      <c r="A155" s="158">
        <v>155</v>
      </c>
      <c r="B155" s="161" t="s">
        <v>758</v>
      </c>
      <c r="C155" s="161" t="s">
        <v>751</v>
      </c>
      <c r="D155" s="161" t="s">
        <v>862</v>
      </c>
      <c r="E155" s="160" t="s">
        <v>608</v>
      </c>
      <c r="F155" s="162"/>
      <c r="G155" s="162">
        <v>5947.7</v>
      </c>
      <c r="H155" s="162">
        <f t="shared" si="2"/>
        <v>0</v>
      </c>
      <c r="I155" s="161" t="s">
        <v>883</v>
      </c>
    </row>
    <row r="156" ht="18" hidden="1" customHeight="1" spans="1:9">
      <c r="A156" s="158">
        <v>156</v>
      </c>
      <c r="B156" s="161" t="s">
        <v>884</v>
      </c>
      <c r="C156" s="161" t="s">
        <v>751</v>
      </c>
      <c r="D156" s="161" t="s">
        <v>822</v>
      </c>
      <c r="E156" s="160" t="s">
        <v>608</v>
      </c>
      <c r="F156" s="162"/>
      <c r="G156" s="162">
        <v>771.1</v>
      </c>
      <c r="H156" s="162">
        <f t="shared" si="2"/>
        <v>0</v>
      </c>
      <c r="I156" s="161" t="s">
        <v>883</v>
      </c>
    </row>
    <row r="157" ht="18" hidden="1" customHeight="1" spans="1:9">
      <c r="A157" s="158">
        <v>157</v>
      </c>
      <c r="B157" s="161" t="s">
        <v>866</v>
      </c>
      <c r="C157" s="161" t="s">
        <v>751</v>
      </c>
      <c r="D157" s="161" t="s">
        <v>825</v>
      </c>
      <c r="E157" s="160" t="s">
        <v>608</v>
      </c>
      <c r="F157" s="162"/>
      <c r="G157" s="162">
        <v>491.7</v>
      </c>
      <c r="H157" s="162">
        <f t="shared" si="2"/>
        <v>0</v>
      </c>
      <c r="I157" s="161" t="s">
        <v>883</v>
      </c>
    </row>
    <row r="158" ht="18" hidden="1" customHeight="1" spans="1:9">
      <c r="A158" s="158">
        <v>158</v>
      </c>
      <c r="B158" s="161" t="s">
        <v>867</v>
      </c>
      <c r="C158" s="161" t="s">
        <v>751</v>
      </c>
      <c r="D158" s="161" t="s">
        <v>767</v>
      </c>
      <c r="E158" s="160" t="s">
        <v>608</v>
      </c>
      <c r="F158" s="162"/>
      <c r="G158" s="162">
        <v>1498.2</v>
      </c>
      <c r="H158" s="162">
        <f t="shared" si="2"/>
        <v>0</v>
      </c>
      <c r="I158" s="161" t="s">
        <v>883</v>
      </c>
    </row>
    <row r="159" ht="18" hidden="1" customHeight="1" spans="1:9">
      <c r="A159" s="158">
        <v>159</v>
      </c>
      <c r="B159" s="161" t="s">
        <v>868</v>
      </c>
      <c r="C159" s="161" t="s">
        <v>751</v>
      </c>
      <c r="D159" s="161" t="s">
        <v>767</v>
      </c>
      <c r="E159" s="160" t="s">
        <v>608</v>
      </c>
      <c r="F159" s="162"/>
      <c r="G159" s="162">
        <v>1158.3</v>
      </c>
      <c r="H159" s="162">
        <f t="shared" si="2"/>
        <v>0</v>
      </c>
      <c r="I159" s="161" t="s">
        <v>883</v>
      </c>
    </row>
    <row r="160" ht="18" hidden="1" customHeight="1" spans="1:9">
      <c r="A160" s="158">
        <v>160</v>
      </c>
      <c r="B160" s="161" t="s">
        <v>832</v>
      </c>
      <c r="C160" s="161" t="s">
        <v>751</v>
      </c>
      <c r="D160" s="161" t="s">
        <v>767</v>
      </c>
      <c r="E160" s="160" t="s">
        <v>608</v>
      </c>
      <c r="F160" s="162"/>
      <c r="G160" s="162">
        <v>1144</v>
      </c>
      <c r="H160" s="162">
        <f t="shared" si="2"/>
        <v>0</v>
      </c>
      <c r="I160" s="161" t="s">
        <v>883</v>
      </c>
    </row>
    <row r="161" ht="18" hidden="1" customHeight="1" spans="1:9">
      <c r="A161" s="158">
        <v>161</v>
      </c>
      <c r="B161" s="161" t="s">
        <v>869</v>
      </c>
      <c r="C161" s="161" t="s">
        <v>751</v>
      </c>
      <c r="D161" s="161" t="s">
        <v>767</v>
      </c>
      <c r="E161" s="160" t="s">
        <v>608</v>
      </c>
      <c r="F161" s="162"/>
      <c r="G161" s="162">
        <v>1144</v>
      </c>
      <c r="H161" s="162">
        <f t="shared" si="2"/>
        <v>0</v>
      </c>
      <c r="I161" s="161" t="s">
        <v>883</v>
      </c>
    </row>
    <row r="162" ht="18" hidden="1" customHeight="1" spans="1:9">
      <c r="A162" s="158">
        <v>162</v>
      </c>
      <c r="B162" s="161" t="s">
        <v>870</v>
      </c>
      <c r="C162" s="161" t="s">
        <v>751</v>
      </c>
      <c r="D162" s="161" t="s">
        <v>767</v>
      </c>
      <c r="E162" s="160" t="s">
        <v>608</v>
      </c>
      <c r="F162" s="162"/>
      <c r="G162" s="162">
        <v>3172.4</v>
      </c>
      <c r="H162" s="162">
        <f t="shared" si="2"/>
        <v>0</v>
      </c>
      <c r="I162" s="161" t="s">
        <v>883</v>
      </c>
    </row>
    <row r="163" ht="18" hidden="1" customHeight="1" spans="1:9">
      <c r="A163" s="158">
        <v>163</v>
      </c>
      <c r="B163" s="161" t="s">
        <v>871</v>
      </c>
      <c r="C163" s="161" t="s">
        <v>751</v>
      </c>
      <c r="D163" s="161" t="s">
        <v>767</v>
      </c>
      <c r="E163" s="160" t="s">
        <v>608</v>
      </c>
      <c r="F163" s="162"/>
      <c r="G163" s="162">
        <v>3172.4</v>
      </c>
      <c r="H163" s="162">
        <f t="shared" si="2"/>
        <v>0</v>
      </c>
      <c r="I163" s="161" t="s">
        <v>883</v>
      </c>
    </row>
    <row r="164" ht="18" hidden="1" customHeight="1" spans="1:9">
      <c r="A164" s="158">
        <v>164</v>
      </c>
      <c r="B164" s="161" t="s">
        <v>872</v>
      </c>
      <c r="C164" s="161" t="s">
        <v>751</v>
      </c>
      <c r="D164" s="161" t="s">
        <v>767</v>
      </c>
      <c r="E164" s="160" t="s">
        <v>608</v>
      </c>
      <c r="F164" s="162"/>
      <c r="G164" s="162">
        <v>3172.4</v>
      </c>
      <c r="H164" s="162">
        <f t="shared" si="2"/>
        <v>0</v>
      </c>
      <c r="I164" s="161" t="s">
        <v>883</v>
      </c>
    </row>
    <row r="165" ht="18" hidden="1" customHeight="1" spans="1:9">
      <c r="A165" s="158">
        <v>165</v>
      </c>
      <c r="B165" s="161" t="s">
        <v>885</v>
      </c>
      <c r="C165" s="161" t="s">
        <v>751</v>
      </c>
      <c r="D165" s="161" t="s">
        <v>767</v>
      </c>
      <c r="E165" s="160" t="s">
        <v>608</v>
      </c>
      <c r="F165" s="162"/>
      <c r="G165" s="162">
        <v>1204.5</v>
      </c>
      <c r="H165" s="162">
        <f t="shared" si="2"/>
        <v>0</v>
      </c>
      <c r="I165" s="161" t="s">
        <v>883</v>
      </c>
    </row>
    <row r="166" ht="18" customHeight="1" spans="1:9">
      <c r="A166" s="158">
        <v>166</v>
      </c>
      <c r="B166" s="161" t="s">
        <v>874</v>
      </c>
      <c r="C166" s="161" t="s">
        <v>751</v>
      </c>
      <c r="D166" s="161" t="s">
        <v>767</v>
      </c>
      <c r="E166" s="160" t="s">
        <v>608</v>
      </c>
      <c r="F166" s="162">
        <v>2</v>
      </c>
      <c r="G166" s="162">
        <v>1184.7</v>
      </c>
      <c r="H166" s="162">
        <f t="shared" si="2"/>
        <v>2369.4</v>
      </c>
      <c r="I166" s="161" t="s">
        <v>886</v>
      </c>
    </row>
    <row r="167" ht="18" hidden="1" customHeight="1" spans="1:9">
      <c r="A167" s="158">
        <v>167</v>
      </c>
      <c r="B167" s="161" t="s">
        <v>875</v>
      </c>
      <c r="C167" s="161" t="s">
        <v>751</v>
      </c>
      <c r="D167" s="161" t="s">
        <v>770</v>
      </c>
      <c r="E167" s="160" t="s">
        <v>608</v>
      </c>
      <c r="F167" s="162"/>
      <c r="G167" s="162">
        <v>1833.7</v>
      </c>
      <c r="H167" s="162">
        <f t="shared" si="2"/>
        <v>0</v>
      </c>
      <c r="I167" s="161" t="s">
        <v>883</v>
      </c>
    </row>
    <row r="168" ht="18" hidden="1" customHeight="1" spans="1:9">
      <c r="A168" s="158">
        <v>168</v>
      </c>
      <c r="B168" s="161" t="s">
        <v>876</v>
      </c>
      <c r="C168" s="161" t="s">
        <v>751</v>
      </c>
      <c r="D168" s="161" t="s">
        <v>767</v>
      </c>
      <c r="E168" s="160" t="s">
        <v>608</v>
      </c>
      <c r="F168" s="162"/>
      <c r="G168" s="162">
        <v>1183.6</v>
      </c>
      <c r="H168" s="162">
        <f t="shared" si="2"/>
        <v>0</v>
      </c>
      <c r="I168" s="161" t="s">
        <v>883</v>
      </c>
    </row>
    <row r="169" ht="18" hidden="1" customHeight="1" spans="1:9">
      <c r="A169" s="158">
        <v>169</v>
      </c>
      <c r="B169" s="161" t="s">
        <v>877</v>
      </c>
      <c r="C169" s="161" t="s">
        <v>751</v>
      </c>
      <c r="D169" s="161" t="s">
        <v>767</v>
      </c>
      <c r="E169" s="160" t="s">
        <v>608</v>
      </c>
      <c r="F169" s="162"/>
      <c r="G169" s="162">
        <v>1183.6</v>
      </c>
      <c r="H169" s="162">
        <f t="shared" si="2"/>
        <v>0</v>
      </c>
      <c r="I169" s="161" t="s">
        <v>883</v>
      </c>
    </row>
    <row r="170" ht="18" hidden="1" customHeight="1" spans="1:9">
      <c r="A170" s="158">
        <v>170</v>
      </c>
      <c r="B170" s="161" t="s">
        <v>887</v>
      </c>
      <c r="C170" s="161" t="s">
        <v>751</v>
      </c>
      <c r="D170" s="161" t="s">
        <v>767</v>
      </c>
      <c r="E170" s="160" t="s">
        <v>608</v>
      </c>
      <c r="F170" s="162"/>
      <c r="G170" s="162">
        <v>1191.3</v>
      </c>
      <c r="H170" s="162">
        <f t="shared" si="2"/>
        <v>0</v>
      </c>
      <c r="I170" s="161" t="s">
        <v>883</v>
      </c>
    </row>
    <row r="171" ht="18" hidden="1" customHeight="1" spans="1:9">
      <c r="A171" s="158">
        <v>171</v>
      </c>
      <c r="B171" s="161" t="s">
        <v>879</v>
      </c>
      <c r="C171" s="161" t="s">
        <v>751</v>
      </c>
      <c r="D171" s="161" t="s">
        <v>767</v>
      </c>
      <c r="E171" s="160" t="s">
        <v>608</v>
      </c>
      <c r="F171" s="162"/>
      <c r="G171" s="162">
        <v>1191.3</v>
      </c>
      <c r="H171" s="162">
        <f t="shared" si="2"/>
        <v>0</v>
      </c>
      <c r="I171" s="161" t="s">
        <v>883</v>
      </c>
    </row>
    <row r="172" ht="18" hidden="1" customHeight="1" spans="1:9">
      <c r="A172" s="158">
        <v>172</v>
      </c>
      <c r="B172" s="161" t="s">
        <v>814</v>
      </c>
      <c r="C172" s="161" t="s">
        <v>751</v>
      </c>
      <c r="D172" s="161" t="s">
        <v>792</v>
      </c>
      <c r="E172" s="160" t="s">
        <v>608</v>
      </c>
      <c r="F172" s="162"/>
      <c r="G172" s="162">
        <v>2707.1</v>
      </c>
      <c r="H172" s="162">
        <f t="shared" si="2"/>
        <v>0</v>
      </c>
      <c r="I172" s="161" t="s">
        <v>883</v>
      </c>
    </row>
    <row r="173" ht="18" customHeight="1" spans="1:9">
      <c r="A173" s="158">
        <v>173</v>
      </c>
      <c r="B173" s="161" t="s">
        <v>816</v>
      </c>
      <c r="C173" s="161" t="s">
        <v>751</v>
      </c>
      <c r="D173" s="161" t="s">
        <v>792</v>
      </c>
      <c r="E173" s="160" t="s">
        <v>608</v>
      </c>
      <c r="F173" s="162">
        <v>2</v>
      </c>
      <c r="G173" s="162">
        <v>2800.6</v>
      </c>
      <c r="H173" s="162">
        <f t="shared" si="2"/>
        <v>5601.2</v>
      </c>
      <c r="I173" s="161" t="s">
        <v>886</v>
      </c>
    </row>
    <row r="174" ht="18" hidden="1" customHeight="1" spans="1:9">
      <c r="A174" s="158">
        <v>174</v>
      </c>
      <c r="B174" s="161" t="s">
        <v>880</v>
      </c>
      <c r="C174" s="161" t="s">
        <v>751</v>
      </c>
      <c r="D174" s="161" t="s">
        <v>767</v>
      </c>
      <c r="E174" s="160" t="s">
        <v>608</v>
      </c>
      <c r="F174" s="162"/>
      <c r="G174" s="162">
        <v>1497.1</v>
      </c>
      <c r="H174" s="162">
        <f t="shared" si="2"/>
        <v>0</v>
      </c>
      <c r="I174" s="161" t="s">
        <v>883</v>
      </c>
    </row>
    <row r="175" ht="18" customHeight="1" spans="1:9">
      <c r="A175" s="158">
        <v>175</v>
      </c>
      <c r="B175" s="161" t="s">
        <v>786</v>
      </c>
      <c r="C175" s="161" t="s">
        <v>751</v>
      </c>
      <c r="D175" s="161" t="s">
        <v>767</v>
      </c>
      <c r="E175" s="160" t="s">
        <v>608</v>
      </c>
      <c r="F175" s="162">
        <v>2</v>
      </c>
      <c r="G175" s="162">
        <v>1241.9</v>
      </c>
      <c r="H175" s="162">
        <f t="shared" si="2"/>
        <v>2483.8</v>
      </c>
      <c r="I175" s="161" t="s">
        <v>886</v>
      </c>
    </row>
    <row r="176" ht="18" customHeight="1" spans="1:9">
      <c r="A176" s="158">
        <v>176</v>
      </c>
      <c r="B176" s="161" t="s">
        <v>785</v>
      </c>
      <c r="C176" s="161" t="s">
        <v>751</v>
      </c>
      <c r="D176" s="161" t="s">
        <v>767</v>
      </c>
      <c r="E176" s="160" t="s">
        <v>608</v>
      </c>
      <c r="F176" s="162">
        <v>2</v>
      </c>
      <c r="G176" s="162">
        <v>1240.8</v>
      </c>
      <c r="H176" s="162">
        <f t="shared" si="2"/>
        <v>2481.6</v>
      </c>
      <c r="I176" s="161" t="s">
        <v>886</v>
      </c>
    </row>
    <row r="177" ht="18" hidden="1" customHeight="1" spans="1:9">
      <c r="A177" s="158">
        <v>177</v>
      </c>
      <c r="B177" s="161" t="s">
        <v>881</v>
      </c>
      <c r="C177" s="161" t="s">
        <v>751</v>
      </c>
      <c r="D177" s="161" t="s">
        <v>849</v>
      </c>
      <c r="E177" s="160" t="s">
        <v>608</v>
      </c>
      <c r="F177" s="162"/>
      <c r="G177" s="162">
        <v>408.1</v>
      </c>
      <c r="H177" s="162">
        <f t="shared" si="2"/>
        <v>0</v>
      </c>
      <c r="I177" s="161" t="s">
        <v>883</v>
      </c>
    </row>
    <row r="178" ht="18" hidden="1" customHeight="1" spans="1:9">
      <c r="A178" s="158">
        <v>178</v>
      </c>
      <c r="B178" s="161" t="s">
        <v>850</v>
      </c>
      <c r="C178" s="161" t="s">
        <v>751</v>
      </c>
      <c r="D178" s="161" t="s">
        <v>798</v>
      </c>
      <c r="E178" s="160" t="s">
        <v>608</v>
      </c>
      <c r="F178" s="162"/>
      <c r="G178" s="162">
        <v>918.5</v>
      </c>
      <c r="H178" s="162">
        <f t="shared" si="2"/>
        <v>0</v>
      </c>
      <c r="I178" s="161" t="s">
        <v>883</v>
      </c>
    </row>
    <row r="179" ht="18" hidden="1" customHeight="1" spans="1:9">
      <c r="A179" s="158">
        <v>179</v>
      </c>
      <c r="B179" s="161" t="s">
        <v>800</v>
      </c>
      <c r="C179" s="161" t="s">
        <v>751</v>
      </c>
      <c r="D179" s="161" t="s">
        <v>801</v>
      </c>
      <c r="E179" s="160" t="s">
        <v>608</v>
      </c>
      <c r="F179" s="162"/>
      <c r="G179" s="162">
        <v>90.2</v>
      </c>
      <c r="H179" s="162">
        <f t="shared" si="2"/>
        <v>0</v>
      </c>
      <c r="I179" s="161" t="s">
        <v>883</v>
      </c>
    </row>
    <row r="180" ht="18" customHeight="1" spans="1:9">
      <c r="A180" s="158">
        <v>180</v>
      </c>
      <c r="B180" s="161" t="s">
        <v>861</v>
      </c>
      <c r="C180" s="161" t="s">
        <v>751</v>
      </c>
      <c r="D180" s="161" t="s">
        <v>862</v>
      </c>
      <c r="E180" s="160" t="s">
        <v>608</v>
      </c>
      <c r="F180" s="162">
        <v>0</v>
      </c>
      <c r="G180" s="162">
        <v>4944.5</v>
      </c>
      <c r="H180" s="162">
        <f t="shared" si="2"/>
        <v>0</v>
      </c>
      <c r="I180" s="161" t="s">
        <v>888</v>
      </c>
    </row>
    <row r="181" ht="18" hidden="1" customHeight="1" spans="1:9">
      <c r="A181" s="158">
        <v>181</v>
      </c>
      <c r="B181" s="161" t="s">
        <v>754</v>
      </c>
      <c r="C181" s="161" t="s">
        <v>751</v>
      </c>
      <c r="D181" s="161" t="s">
        <v>862</v>
      </c>
      <c r="E181" s="160" t="s">
        <v>608</v>
      </c>
      <c r="F181" s="162"/>
      <c r="G181" s="162">
        <v>4944.5</v>
      </c>
      <c r="H181" s="162">
        <f t="shared" si="2"/>
        <v>0</v>
      </c>
      <c r="I181" s="161" t="s">
        <v>889</v>
      </c>
    </row>
    <row r="182" ht="18" customHeight="1" spans="1:9">
      <c r="A182" s="158">
        <v>182</v>
      </c>
      <c r="B182" s="161" t="s">
        <v>890</v>
      </c>
      <c r="C182" s="161" t="s">
        <v>751</v>
      </c>
      <c r="D182" s="161" t="s">
        <v>862</v>
      </c>
      <c r="E182" s="160" t="s">
        <v>608</v>
      </c>
      <c r="F182" s="162">
        <v>6</v>
      </c>
      <c r="G182" s="162">
        <v>5915.8</v>
      </c>
      <c r="H182" s="162">
        <f t="shared" si="2"/>
        <v>35494.8</v>
      </c>
      <c r="I182" s="161" t="s">
        <v>891</v>
      </c>
    </row>
    <row r="183" ht="18" hidden="1" customHeight="1" spans="1:9">
      <c r="A183" s="158">
        <v>183</v>
      </c>
      <c r="B183" s="161" t="s">
        <v>758</v>
      </c>
      <c r="C183" s="161" t="s">
        <v>751</v>
      </c>
      <c r="D183" s="161" t="s">
        <v>862</v>
      </c>
      <c r="E183" s="160" t="s">
        <v>608</v>
      </c>
      <c r="F183" s="162"/>
      <c r="G183" s="162">
        <v>5915.8</v>
      </c>
      <c r="H183" s="162">
        <f t="shared" si="2"/>
        <v>0</v>
      </c>
      <c r="I183" s="161" t="s">
        <v>889</v>
      </c>
    </row>
    <row r="184" ht="18" customHeight="1" spans="1:9">
      <c r="A184" s="158">
        <v>184</v>
      </c>
      <c r="B184" s="161" t="s">
        <v>892</v>
      </c>
      <c r="C184" s="161" t="s">
        <v>751</v>
      </c>
      <c r="D184" s="161" t="s">
        <v>760</v>
      </c>
      <c r="E184" s="160" t="s">
        <v>608</v>
      </c>
      <c r="F184" s="162">
        <v>9</v>
      </c>
      <c r="G184" s="162">
        <v>668.8</v>
      </c>
      <c r="H184" s="162">
        <f t="shared" si="2"/>
        <v>6019.2</v>
      </c>
      <c r="I184" s="161" t="s">
        <v>891</v>
      </c>
    </row>
    <row r="185" ht="18" customHeight="1" spans="1:9">
      <c r="A185" s="158">
        <v>185</v>
      </c>
      <c r="B185" s="161" t="s">
        <v>893</v>
      </c>
      <c r="C185" s="161" t="s">
        <v>751</v>
      </c>
      <c r="D185" s="161" t="s">
        <v>822</v>
      </c>
      <c r="E185" s="160" t="s">
        <v>608</v>
      </c>
      <c r="F185" s="162">
        <v>3</v>
      </c>
      <c r="G185" s="162">
        <v>746.9</v>
      </c>
      <c r="H185" s="162">
        <f t="shared" si="2"/>
        <v>2240.7</v>
      </c>
      <c r="I185" s="161" t="s">
        <v>891</v>
      </c>
    </row>
    <row r="186" ht="18" hidden="1" customHeight="1" spans="1:9">
      <c r="A186" s="158">
        <v>186</v>
      </c>
      <c r="B186" s="161" t="s">
        <v>806</v>
      </c>
      <c r="C186" s="161" t="s">
        <v>751</v>
      </c>
      <c r="D186" s="161" t="s">
        <v>763</v>
      </c>
      <c r="E186" s="160" t="s">
        <v>608</v>
      </c>
      <c r="F186" s="162"/>
      <c r="G186" s="162">
        <v>429</v>
      </c>
      <c r="H186" s="162">
        <f t="shared" si="2"/>
        <v>0</v>
      </c>
      <c r="I186" s="161" t="s">
        <v>889</v>
      </c>
    </row>
    <row r="187" ht="18" hidden="1" customHeight="1" spans="1:9">
      <c r="A187" s="158">
        <v>187</v>
      </c>
      <c r="B187" s="161" t="s">
        <v>765</v>
      </c>
      <c r="C187" s="161" t="s">
        <v>751</v>
      </c>
      <c r="D187" s="161" t="s">
        <v>763</v>
      </c>
      <c r="E187" s="160" t="s">
        <v>608</v>
      </c>
      <c r="F187" s="162"/>
      <c r="G187" s="162">
        <v>429</v>
      </c>
      <c r="H187" s="162">
        <f t="shared" si="2"/>
        <v>0</v>
      </c>
      <c r="I187" s="161" t="s">
        <v>889</v>
      </c>
    </row>
    <row r="188" ht="18" customHeight="1" spans="1:9">
      <c r="A188" s="158">
        <v>188</v>
      </c>
      <c r="B188" s="161" t="s">
        <v>805</v>
      </c>
      <c r="C188" s="161" t="s">
        <v>751</v>
      </c>
      <c r="D188" s="161" t="s">
        <v>825</v>
      </c>
      <c r="E188" s="160" t="s">
        <v>608</v>
      </c>
      <c r="F188" s="162">
        <v>32</v>
      </c>
      <c r="G188" s="162">
        <v>479.6</v>
      </c>
      <c r="H188" s="162">
        <f t="shared" si="2"/>
        <v>15347.2</v>
      </c>
      <c r="I188" s="161" t="s">
        <v>888</v>
      </c>
    </row>
    <row r="189" ht="18" hidden="1" customHeight="1" spans="1:9">
      <c r="A189" s="158">
        <v>189</v>
      </c>
      <c r="B189" s="161" t="s">
        <v>894</v>
      </c>
      <c r="C189" s="161" t="s">
        <v>751</v>
      </c>
      <c r="D189" s="161" t="s">
        <v>767</v>
      </c>
      <c r="E189" s="160" t="s">
        <v>608</v>
      </c>
      <c r="F189" s="162"/>
      <c r="G189" s="162">
        <v>1498.2</v>
      </c>
      <c r="H189" s="162">
        <f t="shared" si="2"/>
        <v>0</v>
      </c>
      <c r="I189" s="161" t="s">
        <v>889</v>
      </c>
    </row>
    <row r="190" ht="18" hidden="1" customHeight="1" spans="1:9">
      <c r="A190" s="158">
        <v>190</v>
      </c>
      <c r="B190" s="161" t="s">
        <v>895</v>
      </c>
      <c r="C190" s="161" t="s">
        <v>751</v>
      </c>
      <c r="D190" s="161" t="s">
        <v>767</v>
      </c>
      <c r="E190" s="160" t="s">
        <v>608</v>
      </c>
      <c r="F190" s="162"/>
      <c r="G190" s="162">
        <v>1497.1</v>
      </c>
      <c r="H190" s="162">
        <f t="shared" si="2"/>
        <v>0</v>
      </c>
      <c r="I190" s="161" t="s">
        <v>889</v>
      </c>
    </row>
    <row r="191" ht="18" hidden="1" customHeight="1" spans="1:9">
      <c r="A191" s="158">
        <v>191</v>
      </c>
      <c r="B191" s="161" t="s">
        <v>896</v>
      </c>
      <c r="C191" s="161" t="s">
        <v>751</v>
      </c>
      <c r="D191" s="161" t="s">
        <v>767</v>
      </c>
      <c r="E191" s="160" t="s">
        <v>608</v>
      </c>
      <c r="F191" s="162"/>
      <c r="G191" s="162">
        <v>3172.4</v>
      </c>
      <c r="H191" s="162">
        <f t="shared" si="2"/>
        <v>0</v>
      </c>
      <c r="I191" s="161" t="s">
        <v>889</v>
      </c>
    </row>
    <row r="192" ht="18" hidden="1" customHeight="1" spans="1:9">
      <c r="A192" s="158">
        <v>192</v>
      </c>
      <c r="B192" s="161" t="s">
        <v>897</v>
      </c>
      <c r="C192" s="161" t="s">
        <v>751</v>
      </c>
      <c r="D192" s="161" t="s">
        <v>767</v>
      </c>
      <c r="E192" s="160" t="s">
        <v>608</v>
      </c>
      <c r="F192" s="162"/>
      <c r="G192" s="162">
        <v>3172.4</v>
      </c>
      <c r="H192" s="162">
        <f t="shared" si="2"/>
        <v>0</v>
      </c>
      <c r="I192" s="161" t="s">
        <v>889</v>
      </c>
    </row>
    <row r="193" ht="18" customHeight="1" spans="1:9">
      <c r="A193" s="158">
        <v>193</v>
      </c>
      <c r="B193" s="161" t="s">
        <v>887</v>
      </c>
      <c r="C193" s="161" t="s">
        <v>751</v>
      </c>
      <c r="D193" s="161" t="s">
        <v>898</v>
      </c>
      <c r="E193" s="160" t="s">
        <v>608</v>
      </c>
      <c r="F193" s="162">
        <v>3</v>
      </c>
      <c r="G193" s="162">
        <v>1178.1</v>
      </c>
      <c r="H193" s="162">
        <f t="shared" si="2"/>
        <v>3534.3</v>
      </c>
      <c r="I193" s="161" t="s">
        <v>891</v>
      </c>
    </row>
    <row r="194" ht="18" hidden="1" customHeight="1" spans="1:9">
      <c r="A194" s="158">
        <v>194</v>
      </c>
      <c r="B194" s="161" t="s">
        <v>879</v>
      </c>
      <c r="C194" s="161" t="s">
        <v>751</v>
      </c>
      <c r="D194" s="161" t="s">
        <v>898</v>
      </c>
      <c r="E194" s="160" t="s">
        <v>608</v>
      </c>
      <c r="F194" s="162"/>
      <c r="G194" s="162">
        <v>1170.4</v>
      </c>
      <c r="H194" s="162">
        <f t="shared" ref="H194:H257" si="3">F194*G194</f>
        <v>0</v>
      </c>
      <c r="I194" s="161" t="s">
        <v>889</v>
      </c>
    </row>
    <row r="195" ht="18" hidden="1" customHeight="1" spans="1:9">
      <c r="A195" s="158">
        <v>195</v>
      </c>
      <c r="B195" s="161" t="s">
        <v>868</v>
      </c>
      <c r="C195" s="161" t="s">
        <v>751</v>
      </c>
      <c r="D195" s="161" t="s">
        <v>898</v>
      </c>
      <c r="E195" s="160" t="s">
        <v>608</v>
      </c>
      <c r="F195" s="162"/>
      <c r="G195" s="162">
        <v>1158.3</v>
      </c>
      <c r="H195" s="162">
        <f t="shared" si="3"/>
        <v>0</v>
      </c>
      <c r="I195" s="161" t="s">
        <v>889</v>
      </c>
    </row>
    <row r="196" ht="18" customHeight="1" spans="1:9">
      <c r="A196" s="158">
        <v>196</v>
      </c>
      <c r="B196" s="161" t="s">
        <v>899</v>
      </c>
      <c r="C196" s="161" t="s">
        <v>751</v>
      </c>
      <c r="D196" s="161" t="s">
        <v>898</v>
      </c>
      <c r="E196" s="160" t="s">
        <v>608</v>
      </c>
      <c r="F196" s="162">
        <v>6</v>
      </c>
      <c r="G196" s="162">
        <v>4147</v>
      </c>
      <c r="H196" s="162">
        <f t="shared" si="3"/>
        <v>24882</v>
      </c>
      <c r="I196" s="161" t="s">
        <v>891</v>
      </c>
    </row>
    <row r="197" ht="18" customHeight="1" spans="1:9">
      <c r="A197" s="158">
        <v>197</v>
      </c>
      <c r="B197" s="161" t="s">
        <v>900</v>
      </c>
      <c r="C197" s="161" t="s">
        <v>751</v>
      </c>
      <c r="D197" s="161" t="s">
        <v>898</v>
      </c>
      <c r="E197" s="160" t="s">
        <v>608</v>
      </c>
      <c r="F197" s="162">
        <v>6</v>
      </c>
      <c r="G197" s="162">
        <v>1179.2</v>
      </c>
      <c r="H197" s="162">
        <f t="shared" si="3"/>
        <v>7075.2</v>
      </c>
      <c r="I197" s="161" t="s">
        <v>891</v>
      </c>
    </row>
    <row r="198" ht="18" hidden="1" customHeight="1" spans="1:9">
      <c r="A198" s="158">
        <v>198</v>
      </c>
      <c r="B198" s="161" t="s">
        <v>901</v>
      </c>
      <c r="C198" s="161" t="s">
        <v>751</v>
      </c>
      <c r="D198" s="161" t="s">
        <v>767</v>
      </c>
      <c r="E198" s="160" t="s">
        <v>608</v>
      </c>
      <c r="F198" s="162"/>
      <c r="G198" s="162">
        <v>3172.4</v>
      </c>
      <c r="H198" s="162">
        <f t="shared" si="3"/>
        <v>0</v>
      </c>
      <c r="I198" s="161" t="s">
        <v>889</v>
      </c>
    </row>
    <row r="199" ht="18" hidden="1" customHeight="1" spans="1:9">
      <c r="A199" s="158">
        <v>199</v>
      </c>
      <c r="B199" s="161" t="s">
        <v>902</v>
      </c>
      <c r="C199" s="161" t="s">
        <v>751</v>
      </c>
      <c r="D199" s="161" t="s">
        <v>767</v>
      </c>
      <c r="E199" s="160" t="s">
        <v>608</v>
      </c>
      <c r="F199" s="162"/>
      <c r="G199" s="162">
        <v>3172.4</v>
      </c>
      <c r="H199" s="162">
        <f t="shared" si="3"/>
        <v>0</v>
      </c>
      <c r="I199" s="161" t="s">
        <v>889</v>
      </c>
    </row>
    <row r="200" ht="18" hidden="1" customHeight="1" spans="1:9">
      <c r="A200" s="158">
        <v>200</v>
      </c>
      <c r="B200" s="161" t="s">
        <v>814</v>
      </c>
      <c r="C200" s="161" t="s">
        <v>751</v>
      </c>
      <c r="D200" s="161" t="s">
        <v>792</v>
      </c>
      <c r="E200" s="160" t="s">
        <v>608</v>
      </c>
      <c r="F200" s="162"/>
      <c r="G200" s="162">
        <v>2707.1</v>
      </c>
      <c r="H200" s="162">
        <f t="shared" si="3"/>
        <v>0</v>
      </c>
      <c r="I200" s="161" t="s">
        <v>889</v>
      </c>
    </row>
    <row r="201" ht="18" hidden="1" customHeight="1" spans="1:9">
      <c r="A201" s="158">
        <v>201</v>
      </c>
      <c r="B201" s="161" t="s">
        <v>816</v>
      </c>
      <c r="C201" s="161" t="s">
        <v>751</v>
      </c>
      <c r="D201" s="161" t="s">
        <v>792</v>
      </c>
      <c r="E201" s="160" t="s">
        <v>608</v>
      </c>
      <c r="F201" s="162"/>
      <c r="G201" s="162">
        <v>2707.1</v>
      </c>
      <c r="H201" s="162">
        <f t="shared" si="3"/>
        <v>0</v>
      </c>
      <c r="I201" s="161" t="s">
        <v>889</v>
      </c>
    </row>
    <row r="202" ht="18" customHeight="1" spans="1:9">
      <c r="A202" s="158">
        <v>202</v>
      </c>
      <c r="B202" s="161" t="s">
        <v>903</v>
      </c>
      <c r="C202" s="161" t="s">
        <v>751</v>
      </c>
      <c r="D202" s="161" t="s">
        <v>767</v>
      </c>
      <c r="E202" s="160" t="s">
        <v>608</v>
      </c>
      <c r="F202" s="162">
        <v>3</v>
      </c>
      <c r="G202" s="162">
        <v>1359.6</v>
      </c>
      <c r="H202" s="162">
        <f t="shared" si="3"/>
        <v>4078.8</v>
      </c>
      <c r="I202" s="161" t="s">
        <v>904</v>
      </c>
    </row>
    <row r="203" ht="18" hidden="1" customHeight="1" spans="1:9">
      <c r="A203" s="158">
        <v>203</v>
      </c>
      <c r="B203" s="161" t="s">
        <v>786</v>
      </c>
      <c r="C203" s="161" t="s">
        <v>751</v>
      </c>
      <c r="D203" s="161" t="s">
        <v>767</v>
      </c>
      <c r="E203" s="160" t="s">
        <v>608</v>
      </c>
      <c r="F203" s="162"/>
      <c r="G203" s="162">
        <v>1359.6</v>
      </c>
      <c r="H203" s="162">
        <f t="shared" si="3"/>
        <v>0</v>
      </c>
      <c r="I203" s="161" t="s">
        <v>889</v>
      </c>
    </row>
    <row r="204" ht="18" hidden="1" customHeight="1" spans="1:9">
      <c r="A204" s="158">
        <v>204</v>
      </c>
      <c r="B204" s="161" t="s">
        <v>905</v>
      </c>
      <c r="C204" s="161" t="s">
        <v>751</v>
      </c>
      <c r="D204" s="161" t="s">
        <v>788</v>
      </c>
      <c r="E204" s="160" t="s">
        <v>608</v>
      </c>
      <c r="F204" s="162"/>
      <c r="G204" s="162">
        <v>314.6</v>
      </c>
      <c r="H204" s="162">
        <f t="shared" si="3"/>
        <v>0</v>
      </c>
      <c r="I204" s="161" t="s">
        <v>889</v>
      </c>
    </row>
    <row r="205" ht="18" hidden="1" customHeight="1" spans="1:9">
      <c r="A205" s="158">
        <v>205</v>
      </c>
      <c r="B205" s="161" t="s">
        <v>800</v>
      </c>
      <c r="C205" s="161" t="s">
        <v>751</v>
      </c>
      <c r="D205" s="161" t="s">
        <v>801</v>
      </c>
      <c r="E205" s="160" t="s">
        <v>608</v>
      </c>
      <c r="F205" s="162"/>
      <c r="G205" s="162">
        <v>90.2</v>
      </c>
      <c r="H205" s="162">
        <f t="shared" si="3"/>
        <v>0</v>
      </c>
      <c r="I205" s="161" t="s">
        <v>889</v>
      </c>
    </row>
    <row r="206" ht="18" hidden="1" customHeight="1" spans="1:9">
      <c r="A206" s="158">
        <v>206</v>
      </c>
      <c r="B206" s="161" t="s">
        <v>906</v>
      </c>
      <c r="C206" s="161" t="s">
        <v>751</v>
      </c>
      <c r="D206" s="161" t="s">
        <v>770</v>
      </c>
      <c r="E206" s="160" t="s">
        <v>608</v>
      </c>
      <c r="F206" s="162"/>
      <c r="G206" s="162">
        <v>1833.7</v>
      </c>
      <c r="H206" s="162">
        <f t="shared" si="3"/>
        <v>0</v>
      </c>
      <c r="I206" s="161" t="s">
        <v>889</v>
      </c>
    </row>
    <row r="207" ht="18" customHeight="1" spans="1:9">
      <c r="A207" s="158">
        <v>207</v>
      </c>
      <c r="B207" s="161" t="s">
        <v>861</v>
      </c>
      <c r="C207" s="161" t="s">
        <v>751</v>
      </c>
      <c r="D207" s="161" t="s">
        <v>862</v>
      </c>
      <c r="E207" s="160" t="s">
        <v>608</v>
      </c>
      <c r="F207" s="162">
        <v>0</v>
      </c>
      <c r="G207" s="162">
        <v>6128.1</v>
      </c>
      <c r="H207" s="162">
        <f t="shared" si="3"/>
        <v>0</v>
      </c>
      <c r="I207" s="161" t="s">
        <v>907</v>
      </c>
    </row>
    <row r="208" ht="18" hidden="1" customHeight="1" spans="1:9">
      <c r="A208" s="158">
        <v>208</v>
      </c>
      <c r="B208" s="161" t="s">
        <v>754</v>
      </c>
      <c r="C208" s="161" t="s">
        <v>751</v>
      </c>
      <c r="D208" s="161" t="s">
        <v>862</v>
      </c>
      <c r="E208" s="160" t="s">
        <v>608</v>
      </c>
      <c r="F208" s="162"/>
      <c r="G208" s="162">
        <v>6128.1</v>
      </c>
      <c r="H208" s="162">
        <f t="shared" si="3"/>
        <v>0</v>
      </c>
      <c r="I208" s="161" t="s">
        <v>907</v>
      </c>
    </row>
    <row r="209" ht="18" hidden="1" customHeight="1" spans="1:9">
      <c r="A209" s="158">
        <v>209</v>
      </c>
      <c r="B209" s="161" t="s">
        <v>757</v>
      </c>
      <c r="C209" s="161" t="s">
        <v>751</v>
      </c>
      <c r="D209" s="161" t="s">
        <v>862</v>
      </c>
      <c r="E209" s="160" t="s">
        <v>608</v>
      </c>
      <c r="F209" s="162"/>
      <c r="G209" s="162">
        <v>5915.8</v>
      </c>
      <c r="H209" s="162">
        <f t="shared" si="3"/>
        <v>0</v>
      </c>
      <c r="I209" s="161" t="s">
        <v>907</v>
      </c>
    </row>
    <row r="210" ht="18" hidden="1" customHeight="1" spans="1:9">
      <c r="A210" s="158">
        <v>210</v>
      </c>
      <c r="B210" s="161" t="s">
        <v>758</v>
      </c>
      <c r="C210" s="161" t="s">
        <v>751</v>
      </c>
      <c r="D210" s="161" t="s">
        <v>862</v>
      </c>
      <c r="E210" s="160" t="s">
        <v>608</v>
      </c>
      <c r="F210" s="162"/>
      <c r="G210" s="162">
        <v>5915.8</v>
      </c>
      <c r="H210" s="162">
        <f t="shared" si="3"/>
        <v>0</v>
      </c>
      <c r="I210" s="161" t="s">
        <v>907</v>
      </c>
    </row>
    <row r="211" ht="18" hidden="1" customHeight="1" spans="1:9">
      <c r="A211" s="158">
        <v>211</v>
      </c>
      <c r="B211" s="161" t="s">
        <v>892</v>
      </c>
      <c r="C211" s="161" t="s">
        <v>751</v>
      </c>
      <c r="D211" s="161" t="s">
        <v>760</v>
      </c>
      <c r="E211" s="160" t="s">
        <v>608</v>
      </c>
      <c r="F211" s="162"/>
      <c r="G211" s="162">
        <v>668.8</v>
      </c>
      <c r="H211" s="162">
        <f t="shared" si="3"/>
        <v>0</v>
      </c>
      <c r="I211" s="161" t="s">
        <v>907</v>
      </c>
    </row>
    <row r="212" ht="18" hidden="1" customHeight="1" spans="1:9">
      <c r="A212" s="158">
        <v>212</v>
      </c>
      <c r="B212" s="161" t="s">
        <v>893</v>
      </c>
      <c r="C212" s="161" t="s">
        <v>751</v>
      </c>
      <c r="D212" s="161" t="s">
        <v>822</v>
      </c>
      <c r="E212" s="160" t="s">
        <v>608</v>
      </c>
      <c r="F212" s="162"/>
      <c r="G212" s="162">
        <v>746.9</v>
      </c>
      <c r="H212" s="162">
        <f t="shared" si="3"/>
        <v>0</v>
      </c>
      <c r="I212" s="161" t="s">
        <v>907</v>
      </c>
    </row>
    <row r="213" ht="18" hidden="1" customHeight="1" spans="1:9">
      <c r="A213" s="158">
        <v>213</v>
      </c>
      <c r="B213" s="161" t="s">
        <v>908</v>
      </c>
      <c r="C213" s="161" t="s">
        <v>751</v>
      </c>
      <c r="D213" s="161" t="s">
        <v>763</v>
      </c>
      <c r="E213" s="160" t="s">
        <v>608</v>
      </c>
      <c r="F213" s="162"/>
      <c r="G213" s="162">
        <v>429</v>
      </c>
      <c r="H213" s="162">
        <f t="shared" si="3"/>
        <v>0</v>
      </c>
      <c r="I213" s="161" t="s">
        <v>907</v>
      </c>
    </row>
    <row r="214" ht="18" hidden="1" customHeight="1" spans="1:9">
      <c r="A214" s="158">
        <v>214</v>
      </c>
      <c r="B214" s="161" t="s">
        <v>765</v>
      </c>
      <c r="C214" s="161" t="s">
        <v>751</v>
      </c>
      <c r="D214" s="161" t="s">
        <v>763</v>
      </c>
      <c r="E214" s="160" t="s">
        <v>608</v>
      </c>
      <c r="F214" s="162"/>
      <c r="G214" s="162">
        <v>429</v>
      </c>
      <c r="H214" s="162">
        <f t="shared" si="3"/>
        <v>0</v>
      </c>
      <c r="I214" s="161" t="s">
        <v>907</v>
      </c>
    </row>
    <row r="215" ht="18" hidden="1" customHeight="1" spans="1:9">
      <c r="A215" s="158">
        <v>215</v>
      </c>
      <c r="B215" s="161" t="s">
        <v>894</v>
      </c>
      <c r="C215" s="161" t="s">
        <v>751</v>
      </c>
      <c r="D215" s="161" t="s">
        <v>767</v>
      </c>
      <c r="E215" s="160" t="s">
        <v>608</v>
      </c>
      <c r="F215" s="162"/>
      <c r="G215" s="162">
        <v>1498.2</v>
      </c>
      <c r="H215" s="162">
        <f t="shared" si="3"/>
        <v>0</v>
      </c>
      <c r="I215" s="161" t="s">
        <v>907</v>
      </c>
    </row>
    <row r="216" ht="18" hidden="1" customHeight="1" spans="1:9">
      <c r="A216" s="158">
        <v>216</v>
      </c>
      <c r="B216" s="161" t="s">
        <v>895</v>
      </c>
      <c r="C216" s="161" t="s">
        <v>751</v>
      </c>
      <c r="D216" s="161" t="s">
        <v>767</v>
      </c>
      <c r="E216" s="160" t="s">
        <v>608</v>
      </c>
      <c r="F216" s="162"/>
      <c r="G216" s="162">
        <v>1497.1</v>
      </c>
      <c r="H216" s="162">
        <f t="shared" si="3"/>
        <v>0</v>
      </c>
      <c r="I216" s="161" t="s">
        <v>907</v>
      </c>
    </row>
    <row r="217" ht="18" hidden="1" customHeight="1" spans="1:9">
      <c r="A217" s="158">
        <v>217</v>
      </c>
      <c r="B217" s="161" t="s">
        <v>896</v>
      </c>
      <c r="C217" s="161" t="s">
        <v>751</v>
      </c>
      <c r="D217" s="161" t="s">
        <v>767</v>
      </c>
      <c r="E217" s="160" t="s">
        <v>608</v>
      </c>
      <c r="F217" s="162"/>
      <c r="G217" s="162">
        <v>3172.4</v>
      </c>
      <c r="H217" s="162">
        <f t="shared" si="3"/>
        <v>0</v>
      </c>
      <c r="I217" s="161" t="s">
        <v>907</v>
      </c>
    </row>
    <row r="218" ht="18" hidden="1" customHeight="1" spans="1:9">
      <c r="A218" s="158">
        <v>218</v>
      </c>
      <c r="B218" s="161" t="s">
        <v>897</v>
      </c>
      <c r="C218" s="161" t="s">
        <v>751</v>
      </c>
      <c r="D218" s="161" t="s">
        <v>767</v>
      </c>
      <c r="E218" s="160" t="s">
        <v>608</v>
      </c>
      <c r="F218" s="162"/>
      <c r="G218" s="162">
        <v>3172.4</v>
      </c>
      <c r="H218" s="162">
        <f t="shared" si="3"/>
        <v>0</v>
      </c>
      <c r="I218" s="161" t="s">
        <v>907</v>
      </c>
    </row>
    <row r="219" ht="18" hidden="1" customHeight="1" spans="1:9">
      <c r="A219" s="158">
        <v>219</v>
      </c>
      <c r="B219" s="161" t="s">
        <v>887</v>
      </c>
      <c r="C219" s="161" t="s">
        <v>751</v>
      </c>
      <c r="D219" s="161" t="s">
        <v>767</v>
      </c>
      <c r="E219" s="160" t="s">
        <v>608</v>
      </c>
      <c r="F219" s="162"/>
      <c r="G219" s="162">
        <v>1178.1</v>
      </c>
      <c r="H219" s="162">
        <f t="shared" si="3"/>
        <v>0</v>
      </c>
      <c r="I219" s="161" t="s">
        <v>907</v>
      </c>
    </row>
    <row r="220" ht="18" hidden="1" customHeight="1" spans="1:9">
      <c r="A220" s="158">
        <v>220</v>
      </c>
      <c r="B220" s="161" t="s">
        <v>879</v>
      </c>
      <c r="C220" s="161" t="s">
        <v>751</v>
      </c>
      <c r="D220" s="161" t="s">
        <v>767</v>
      </c>
      <c r="E220" s="160" t="s">
        <v>608</v>
      </c>
      <c r="F220" s="162"/>
      <c r="G220" s="162">
        <v>1170.4</v>
      </c>
      <c r="H220" s="162">
        <f t="shared" si="3"/>
        <v>0</v>
      </c>
      <c r="I220" s="161" t="s">
        <v>907</v>
      </c>
    </row>
    <row r="221" ht="18" hidden="1" customHeight="1" spans="1:9">
      <c r="A221" s="158">
        <v>221</v>
      </c>
      <c r="B221" s="161" t="s">
        <v>868</v>
      </c>
      <c r="C221" s="161" t="s">
        <v>751</v>
      </c>
      <c r="D221" s="161" t="s">
        <v>767</v>
      </c>
      <c r="E221" s="160" t="s">
        <v>608</v>
      </c>
      <c r="F221" s="162"/>
      <c r="G221" s="162">
        <v>1158.3</v>
      </c>
      <c r="H221" s="162">
        <f t="shared" si="3"/>
        <v>0</v>
      </c>
      <c r="I221" s="161" t="s">
        <v>907</v>
      </c>
    </row>
    <row r="222" ht="18" hidden="1" customHeight="1" spans="1:9">
      <c r="A222" s="158">
        <v>222</v>
      </c>
      <c r="B222" s="161" t="s">
        <v>899</v>
      </c>
      <c r="C222" s="161" t="s">
        <v>751</v>
      </c>
      <c r="D222" s="161" t="s">
        <v>767</v>
      </c>
      <c r="E222" s="160" t="s">
        <v>608</v>
      </c>
      <c r="F222" s="162"/>
      <c r="G222" s="162">
        <v>4147</v>
      </c>
      <c r="H222" s="162">
        <f t="shared" si="3"/>
        <v>0</v>
      </c>
      <c r="I222" s="161" t="s">
        <v>907</v>
      </c>
    </row>
    <row r="223" ht="18" hidden="1" customHeight="1" spans="1:9">
      <c r="A223" s="158">
        <v>223</v>
      </c>
      <c r="B223" s="161" t="s">
        <v>900</v>
      </c>
      <c r="C223" s="161" t="s">
        <v>751</v>
      </c>
      <c r="D223" s="161" t="s">
        <v>767</v>
      </c>
      <c r="E223" s="160" t="s">
        <v>608</v>
      </c>
      <c r="F223" s="162"/>
      <c r="G223" s="162">
        <v>1179.2</v>
      </c>
      <c r="H223" s="162">
        <f t="shared" si="3"/>
        <v>0</v>
      </c>
      <c r="I223" s="161" t="s">
        <v>907</v>
      </c>
    </row>
    <row r="224" ht="18" hidden="1" customHeight="1" spans="1:9">
      <c r="A224" s="158">
        <v>224</v>
      </c>
      <c r="B224" s="161" t="s">
        <v>901</v>
      </c>
      <c r="C224" s="161" t="s">
        <v>751</v>
      </c>
      <c r="D224" s="161" t="s">
        <v>767</v>
      </c>
      <c r="E224" s="160" t="s">
        <v>608</v>
      </c>
      <c r="F224" s="162"/>
      <c r="G224" s="162">
        <v>3172.4</v>
      </c>
      <c r="H224" s="162">
        <f t="shared" si="3"/>
        <v>0</v>
      </c>
      <c r="I224" s="161" t="s">
        <v>907</v>
      </c>
    </row>
    <row r="225" ht="18" hidden="1" customHeight="1" spans="1:9">
      <c r="A225" s="158">
        <v>225</v>
      </c>
      <c r="B225" s="161" t="s">
        <v>902</v>
      </c>
      <c r="C225" s="161" t="s">
        <v>751</v>
      </c>
      <c r="D225" s="161" t="s">
        <v>767</v>
      </c>
      <c r="E225" s="160" t="s">
        <v>608</v>
      </c>
      <c r="F225" s="162"/>
      <c r="G225" s="162">
        <v>3172.4</v>
      </c>
      <c r="H225" s="162">
        <f t="shared" si="3"/>
        <v>0</v>
      </c>
      <c r="I225" s="161" t="s">
        <v>907</v>
      </c>
    </row>
    <row r="226" ht="18" hidden="1" customHeight="1" spans="1:9">
      <c r="A226" s="158">
        <v>226</v>
      </c>
      <c r="B226" s="161" t="s">
        <v>814</v>
      </c>
      <c r="C226" s="161" t="s">
        <v>751</v>
      </c>
      <c r="D226" s="161" t="s">
        <v>792</v>
      </c>
      <c r="E226" s="160" t="s">
        <v>608</v>
      </c>
      <c r="F226" s="162"/>
      <c r="G226" s="162">
        <v>2707.1</v>
      </c>
      <c r="H226" s="162">
        <f t="shared" si="3"/>
        <v>0</v>
      </c>
      <c r="I226" s="161" t="s">
        <v>907</v>
      </c>
    </row>
    <row r="227" ht="18" customHeight="1" spans="1:9">
      <c r="A227" s="158">
        <v>227</v>
      </c>
      <c r="B227" s="161" t="s">
        <v>816</v>
      </c>
      <c r="C227" s="161" t="s">
        <v>751</v>
      </c>
      <c r="D227" s="161" t="s">
        <v>792</v>
      </c>
      <c r="E227" s="160" t="s">
        <v>608</v>
      </c>
      <c r="F227" s="162">
        <v>1</v>
      </c>
      <c r="G227" s="162">
        <v>2985.4</v>
      </c>
      <c r="H227" s="162">
        <f t="shared" si="3"/>
        <v>2985.4</v>
      </c>
      <c r="I227" s="161" t="s">
        <v>907</v>
      </c>
    </row>
    <row r="228" ht="18" customHeight="1" spans="1:9">
      <c r="A228" s="158">
        <v>228</v>
      </c>
      <c r="B228" s="161" t="s">
        <v>785</v>
      </c>
      <c r="C228" s="161" t="s">
        <v>751</v>
      </c>
      <c r="D228" s="161" t="s">
        <v>767</v>
      </c>
      <c r="E228" s="160" t="s">
        <v>608</v>
      </c>
      <c r="F228" s="162">
        <v>1</v>
      </c>
      <c r="G228" s="162">
        <v>1318.9</v>
      </c>
      <c r="H228" s="162">
        <f t="shared" si="3"/>
        <v>1318.9</v>
      </c>
      <c r="I228" s="161" t="s">
        <v>907</v>
      </c>
    </row>
    <row r="229" ht="18" hidden="1" customHeight="1" spans="1:9">
      <c r="A229" s="158">
        <v>229</v>
      </c>
      <c r="B229" s="161" t="s">
        <v>786</v>
      </c>
      <c r="C229" s="161" t="s">
        <v>751</v>
      </c>
      <c r="D229" s="161" t="s">
        <v>767</v>
      </c>
      <c r="E229" s="160" t="s">
        <v>608</v>
      </c>
      <c r="F229" s="162"/>
      <c r="G229" s="162">
        <v>1359.6</v>
      </c>
      <c r="H229" s="162">
        <f t="shared" si="3"/>
        <v>0</v>
      </c>
      <c r="I229" s="161" t="s">
        <v>907</v>
      </c>
    </row>
    <row r="230" ht="18" hidden="1" customHeight="1" spans="1:9">
      <c r="A230" s="158">
        <v>230</v>
      </c>
      <c r="B230" s="161" t="s">
        <v>905</v>
      </c>
      <c r="C230" s="161" t="s">
        <v>751</v>
      </c>
      <c r="D230" s="161" t="s">
        <v>788</v>
      </c>
      <c r="E230" s="160" t="s">
        <v>608</v>
      </c>
      <c r="F230" s="162"/>
      <c r="G230" s="162">
        <v>314.6</v>
      </c>
      <c r="H230" s="162">
        <f t="shared" si="3"/>
        <v>0</v>
      </c>
      <c r="I230" s="161" t="s">
        <v>907</v>
      </c>
    </row>
    <row r="231" ht="18" hidden="1" customHeight="1" spans="1:9">
      <c r="A231" s="158">
        <v>231</v>
      </c>
      <c r="B231" s="161" t="s">
        <v>800</v>
      </c>
      <c r="C231" s="161" t="s">
        <v>751</v>
      </c>
      <c r="D231" s="161" t="s">
        <v>801</v>
      </c>
      <c r="E231" s="160" t="s">
        <v>608</v>
      </c>
      <c r="F231" s="162"/>
      <c r="G231" s="162">
        <v>90.2</v>
      </c>
      <c r="H231" s="162">
        <f t="shared" si="3"/>
        <v>0</v>
      </c>
      <c r="I231" s="161" t="s">
        <v>907</v>
      </c>
    </row>
    <row r="232" ht="18" hidden="1" customHeight="1" spans="1:9">
      <c r="A232" s="158">
        <v>232</v>
      </c>
      <c r="B232" s="161" t="s">
        <v>906</v>
      </c>
      <c r="C232" s="161" t="s">
        <v>751</v>
      </c>
      <c r="D232" s="161" t="s">
        <v>770</v>
      </c>
      <c r="E232" s="160" t="s">
        <v>608</v>
      </c>
      <c r="F232" s="162"/>
      <c r="G232" s="162">
        <v>1833.7</v>
      </c>
      <c r="H232" s="162">
        <f t="shared" si="3"/>
        <v>0</v>
      </c>
      <c r="I232" s="161" t="s">
        <v>907</v>
      </c>
    </row>
    <row r="233" ht="18" hidden="1" customHeight="1" spans="1:9">
      <c r="A233" s="158">
        <v>233</v>
      </c>
      <c r="B233" s="161" t="s">
        <v>803</v>
      </c>
      <c r="C233" s="161" t="s">
        <v>751</v>
      </c>
      <c r="D233" s="161" t="s">
        <v>862</v>
      </c>
      <c r="E233" s="160" t="s">
        <v>608</v>
      </c>
      <c r="F233" s="162"/>
      <c r="G233" s="162">
        <v>5775</v>
      </c>
      <c r="H233" s="162">
        <f t="shared" si="3"/>
        <v>0</v>
      </c>
      <c r="I233" s="161" t="s">
        <v>909</v>
      </c>
    </row>
    <row r="234" ht="18" hidden="1" customHeight="1" spans="1:9">
      <c r="A234" s="158">
        <v>234</v>
      </c>
      <c r="B234" s="161" t="s">
        <v>754</v>
      </c>
      <c r="C234" s="161" t="s">
        <v>751</v>
      </c>
      <c r="D234" s="161" t="s">
        <v>862</v>
      </c>
      <c r="E234" s="160" t="s">
        <v>608</v>
      </c>
      <c r="F234" s="162"/>
      <c r="G234" s="162">
        <v>5775</v>
      </c>
      <c r="H234" s="162">
        <f t="shared" si="3"/>
        <v>0</v>
      </c>
      <c r="I234" s="161" t="s">
        <v>909</v>
      </c>
    </row>
    <row r="235" ht="18" hidden="1" customHeight="1" spans="1:9">
      <c r="A235" s="158">
        <v>235</v>
      </c>
      <c r="B235" s="161" t="s">
        <v>757</v>
      </c>
      <c r="C235" s="161" t="s">
        <v>751</v>
      </c>
      <c r="D235" s="161" t="s">
        <v>862</v>
      </c>
      <c r="E235" s="160" t="s">
        <v>608</v>
      </c>
      <c r="F235" s="162"/>
      <c r="G235" s="162">
        <v>6101.7</v>
      </c>
      <c r="H235" s="162">
        <f t="shared" si="3"/>
        <v>0</v>
      </c>
      <c r="I235" s="161" t="s">
        <v>909</v>
      </c>
    </row>
    <row r="236" ht="18" hidden="1" customHeight="1" spans="1:9">
      <c r="A236" s="158">
        <v>236</v>
      </c>
      <c r="B236" s="161" t="s">
        <v>758</v>
      </c>
      <c r="C236" s="161" t="s">
        <v>751</v>
      </c>
      <c r="D236" s="161" t="s">
        <v>862</v>
      </c>
      <c r="E236" s="160" t="s">
        <v>608</v>
      </c>
      <c r="F236" s="162"/>
      <c r="G236" s="162">
        <v>5947.7</v>
      </c>
      <c r="H236" s="162">
        <f t="shared" si="3"/>
        <v>0</v>
      </c>
      <c r="I236" s="161" t="s">
        <v>909</v>
      </c>
    </row>
    <row r="237" ht="18" hidden="1" customHeight="1" spans="1:9">
      <c r="A237" s="158">
        <v>237</v>
      </c>
      <c r="B237" s="161" t="s">
        <v>884</v>
      </c>
      <c r="C237" s="161" t="s">
        <v>751</v>
      </c>
      <c r="D237" s="161" t="s">
        <v>822</v>
      </c>
      <c r="E237" s="160" t="s">
        <v>608</v>
      </c>
      <c r="F237" s="162"/>
      <c r="G237" s="162">
        <v>771.1</v>
      </c>
      <c r="H237" s="162">
        <f t="shared" si="3"/>
        <v>0</v>
      </c>
      <c r="I237" s="161" t="s">
        <v>909</v>
      </c>
    </row>
    <row r="238" ht="18" hidden="1" customHeight="1" spans="1:9">
      <c r="A238" s="158">
        <v>238</v>
      </c>
      <c r="B238" s="161" t="s">
        <v>866</v>
      </c>
      <c r="C238" s="161" t="s">
        <v>751</v>
      </c>
      <c r="D238" s="161" t="s">
        <v>825</v>
      </c>
      <c r="E238" s="160" t="s">
        <v>608</v>
      </c>
      <c r="F238" s="162"/>
      <c r="G238" s="162">
        <v>491.7</v>
      </c>
      <c r="H238" s="162">
        <f t="shared" si="3"/>
        <v>0</v>
      </c>
      <c r="I238" s="161" t="s">
        <v>909</v>
      </c>
    </row>
    <row r="239" ht="18" hidden="1" customHeight="1" spans="1:9">
      <c r="A239" s="158">
        <v>239</v>
      </c>
      <c r="B239" s="161" t="s">
        <v>867</v>
      </c>
      <c r="C239" s="161" t="s">
        <v>751</v>
      </c>
      <c r="D239" s="161" t="s">
        <v>767</v>
      </c>
      <c r="E239" s="160" t="s">
        <v>608</v>
      </c>
      <c r="F239" s="162"/>
      <c r="G239" s="162">
        <v>1498.2</v>
      </c>
      <c r="H239" s="162">
        <f t="shared" si="3"/>
        <v>0</v>
      </c>
      <c r="I239" s="161" t="s">
        <v>909</v>
      </c>
    </row>
    <row r="240" ht="18" hidden="1" customHeight="1" spans="1:9">
      <c r="A240" s="158">
        <v>240</v>
      </c>
      <c r="B240" s="161" t="s">
        <v>868</v>
      </c>
      <c r="C240" s="161" t="s">
        <v>751</v>
      </c>
      <c r="D240" s="161" t="s">
        <v>767</v>
      </c>
      <c r="E240" s="160" t="s">
        <v>608</v>
      </c>
      <c r="F240" s="162"/>
      <c r="G240" s="162">
        <v>1158.3</v>
      </c>
      <c r="H240" s="162">
        <f t="shared" si="3"/>
        <v>0</v>
      </c>
      <c r="I240" s="161" t="s">
        <v>909</v>
      </c>
    </row>
    <row r="241" ht="18" hidden="1" customHeight="1" spans="1:9">
      <c r="A241" s="158">
        <v>241</v>
      </c>
      <c r="B241" s="161" t="s">
        <v>832</v>
      </c>
      <c r="C241" s="161" t="s">
        <v>751</v>
      </c>
      <c r="D241" s="161" t="s">
        <v>767</v>
      </c>
      <c r="E241" s="160" t="s">
        <v>608</v>
      </c>
      <c r="F241" s="162"/>
      <c r="G241" s="162">
        <v>1144</v>
      </c>
      <c r="H241" s="162">
        <f t="shared" si="3"/>
        <v>0</v>
      </c>
      <c r="I241" s="161" t="s">
        <v>909</v>
      </c>
    </row>
    <row r="242" ht="18" hidden="1" customHeight="1" spans="1:9">
      <c r="A242" s="158">
        <v>242</v>
      </c>
      <c r="B242" s="161" t="s">
        <v>869</v>
      </c>
      <c r="C242" s="161" t="s">
        <v>751</v>
      </c>
      <c r="D242" s="161" t="s">
        <v>767</v>
      </c>
      <c r="E242" s="160" t="s">
        <v>608</v>
      </c>
      <c r="F242" s="162"/>
      <c r="G242" s="162">
        <v>1144</v>
      </c>
      <c r="H242" s="162">
        <f t="shared" si="3"/>
        <v>0</v>
      </c>
      <c r="I242" s="161" t="s">
        <v>909</v>
      </c>
    </row>
    <row r="243" ht="18" hidden="1" customHeight="1" spans="1:9">
      <c r="A243" s="158">
        <v>243</v>
      </c>
      <c r="B243" s="161" t="s">
        <v>870</v>
      </c>
      <c r="C243" s="161" t="s">
        <v>751</v>
      </c>
      <c r="D243" s="161" t="s">
        <v>767</v>
      </c>
      <c r="E243" s="160" t="s">
        <v>608</v>
      </c>
      <c r="F243" s="162"/>
      <c r="G243" s="162">
        <v>3172.4</v>
      </c>
      <c r="H243" s="162">
        <f t="shared" si="3"/>
        <v>0</v>
      </c>
      <c r="I243" s="161" t="s">
        <v>909</v>
      </c>
    </row>
    <row r="244" ht="18" hidden="1" customHeight="1" spans="1:9">
      <c r="A244" s="158">
        <v>244</v>
      </c>
      <c r="B244" s="161" t="s">
        <v>871</v>
      </c>
      <c r="C244" s="161" t="s">
        <v>751</v>
      </c>
      <c r="D244" s="161" t="s">
        <v>767</v>
      </c>
      <c r="E244" s="160" t="s">
        <v>608</v>
      </c>
      <c r="F244" s="162"/>
      <c r="G244" s="162">
        <v>3172.4</v>
      </c>
      <c r="H244" s="162">
        <f t="shared" si="3"/>
        <v>0</v>
      </c>
      <c r="I244" s="161" t="s">
        <v>909</v>
      </c>
    </row>
    <row r="245" ht="18" hidden="1" customHeight="1" spans="1:9">
      <c r="A245" s="158">
        <v>245</v>
      </c>
      <c r="B245" s="161" t="s">
        <v>872</v>
      </c>
      <c r="C245" s="161" t="s">
        <v>751</v>
      </c>
      <c r="D245" s="161" t="s">
        <v>767</v>
      </c>
      <c r="E245" s="160" t="s">
        <v>608</v>
      </c>
      <c r="F245" s="162"/>
      <c r="G245" s="162">
        <v>3172.4</v>
      </c>
      <c r="H245" s="162">
        <f t="shared" si="3"/>
        <v>0</v>
      </c>
      <c r="I245" s="161" t="s">
        <v>909</v>
      </c>
    </row>
    <row r="246" ht="18" hidden="1" customHeight="1" spans="1:9">
      <c r="A246" s="158">
        <v>246</v>
      </c>
      <c r="B246" s="161" t="s">
        <v>885</v>
      </c>
      <c r="C246" s="161" t="s">
        <v>751</v>
      </c>
      <c r="D246" s="161" t="s">
        <v>767</v>
      </c>
      <c r="E246" s="160" t="s">
        <v>608</v>
      </c>
      <c r="F246" s="162"/>
      <c r="G246" s="162">
        <v>1204.5</v>
      </c>
      <c r="H246" s="162">
        <f t="shared" si="3"/>
        <v>0</v>
      </c>
      <c r="I246" s="161" t="s">
        <v>909</v>
      </c>
    </row>
    <row r="247" ht="18" hidden="1" customHeight="1" spans="1:9">
      <c r="A247" s="158">
        <v>247</v>
      </c>
      <c r="B247" s="161" t="s">
        <v>874</v>
      </c>
      <c r="C247" s="161" t="s">
        <v>751</v>
      </c>
      <c r="D247" s="161" t="s">
        <v>767</v>
      </c>
      <c r="E247" s="160" t="s">
        <v>608</v>
      </c>
      <c r="F247" s="162"/>
      <c r="G247" s="162">
        <v>1184.7</v>
      </c>
      <c r="H247" s="162">
        <f t="shared" si="3"/>
        <v>0</v>
      </c>
      <c r="I247" s="161" t="s">
        <v>909</v>
      </c>
    </row>
    <row r="248" ht="18" hidden="1" customHeight="1" spans="1:9">
      <c r="A248" s="158">
        <v>248</v>
      </c>
      <c r="B248" s="161" t="s">
        <v>875</v>
      </c>
      <c r="C248" s="161" t="s">
        <v>751</v>
      </c>
      <c r="D248" s="161" t="s">
        <v>770</v>
      </c>
      <c r="E248" s="160" t="s">
        <v>608</v>
      </c>
      <c r="F248" s="162"/>
      <c r="G248" s="162">
        <v>1833.7</v>
      </c>
      <c r="H248" s="162">
        <f t="shared" si="3"/>
        <v>0</v>
      </c>
      <c r="I248" s="161" t="s">
        <v>909</v>
      </c>
    </row>
    <row r="249" ht="18" hidden="1" customHeight="1" spans="1:9">
      <c r="A249" s="158">
        <v>249</v>
      </c>
      <c r="B249" s="161" t="s">
        <v>876</v>
      </c>
      <c r="C249" s="161" t="s">
        <v>751</v>
      </c>
      <c r="D249" s="161" t="s">
        <v>767</v>
      </c>
      <c r="E249" s="160" t="s">
        <v>608</v>
      </c>
      <c r="F249" s="162"/>
      <c r="G249" s="162">
        <v>1183.6</v>
      </c>
      <c r="H249" s="162">
        <f t="shared" si="3"/>
        <v>0</v>
      </c>
      <c r="I249" s="161" t="s">
        <v>909</v>
      </c>
    </row>
    <row r="250" ht="18" hidden="1" customHeight="1" spans="1:9">
      <c r="A250" s="158">
        <v>250</v>
      </c>
      <c r="B250" s="161" t="s">
        <v>877</v>
      </c>
      <c r="C250" s="161" t="s">
        <v>751</v>
      </c>
      <c r="D250" s="161" t="s">
        <v>767</v>
      </c>
      <c r="E250" s="160" t="s">
        <v>608</v>
      </c>
      <c r="F250" s="162"/>
      <c r="G250" s="162">
        <v>1183.6</v>
      </c>
      <c r="H250" s="162">
        <f t="shared" si="3"/>
        <v>0</v>
      </c>
      <c r="I250" s="161" t="s">
        <v>909</v>
      </c>
    </row>
    <row r="251" ht="18" hidden="1" customHeight="1" spans="1:9">
      <c r="A251" s="158">
        <v>251</v>
      </c>
      <c r="B251" s="161" t="s">
        <v>887</v>
      </c>
      <c r="C251" s="161" t="s">
        <v>751</v>
      </c>
      <c r="D251" s="161" t="s">
        <v>767</v>
      </c>
      <c r="E251" s="160" t="s">
        <v>608</v>
      </c>
      <c r="F251" s="162"/>
      <c r="G251" s="162">
        <v>1191.3</v>
      </c>
      <c r="H251" s="162">
        <f t="shared" si="3"/>
        <v>0</v>
      </c>
      <c r="I251" s="161" t="s">
        <v>909</v>
      </c>
    </row>
    <row r="252" ht="18" hidden="1" customHeight="1" spans="1:9">
      <c r="A252" s="158">
        <v>252</v>
      </c>
      <c r="B252" s="161" t="s">
        <v>879</v>
      </c>
      <c r="C252" s="161" t="s">
        <v>751</v>
      </c>
      <c r="D252" s="161" t="s">
        <v>767</v>
      </c>
      <c r="E252" s="160" t="s">
        <v>608</v>
      </c>
      <c r="F252" s="162"/>
      <c r="G252" s="162">
        <v>1191.3</v>
      </c>
      <c r="H252" s="162">
        <f t="shared" si="3"/>
        <v>0</v>
      </c>
      <c r="I252" s="161" t="s">
        <v>909</v>
      </c>
    </row>
    <row r="253" ht="18" hidden="1" customHeight="1" spans="1:9">
      <c r="A253" s="158">
        <v>253</v>
      </c>
      <c r="B253" s="161" t="s">
        <v>814</v>
      </c>
      <c r="C253" s="161" t="s">
        <v>751</v>
      </c>
      <c r="D253" s="161" t="s">
        <v>792</v>
      </c>
      <c r="E253" s="160" t="s">
        <v>608</v>
      </c>
      <c r="F253" s="162"/>
      <c r="G253" s="162">
        <v>2707.1</v>
      </c>
      <c r="H253" s="162">
        <f t="shared" si="3"/>
        <v>0</v>
      </c>
      <c r="I253" s="161" t="s">
        <v>909</v>
      </c>
    </row>
    <row r="254" ht="18" hidden="1" customHeight="1" spans="1:9">
      <c r="A254" s="158">
        <v>254</v>
      </c>
      <c r="B254" s="161" t="s">
        <v>816</v>
      </c>
      <c r="C254" s="161" t="s">
        <v>751</v>
      </c>
      <c r="D254" s="161" t="s">
        <v>792</v>
      </c>
      <c r="E254" s="160" t="s">
        <v>608</v>
      </c>
      <c r="F254" s="162"/>
      <c r="G254" s="162">
        <v>2800.6</v>
      </c>
      <c r="H254" s="162">
        <f t="shared" si="3"/>
        <v>0</v>
      </c>
      <c r="I254" s="161" t="s">
        <v>909</v>
      </c>
    </row>
    <row r="255" ht="18" hidden="1" customHeight="1" spans="1:9">
      <c r="A255" s="158">
        <v>255</v>
      </c>
      <c r="B255" s="161" t="s">
        <v>880</v>
      </c>
      <c r="C255" s="161" t="s">
        <v>751</v>
      </c>
      <c r="D255" s="161" t="s">
        <v>767</v>
      </c>
      <c r="E255" s="160" t="s">
        <v>608</v>
      </c>
      <c r="F255" s="162"/>
      <c r="G255" s="162">
        <v>1497.1</v>
      </c>
      <c r="H255" s="162">
        <f t="shared" si="3"/>
        <v>0</v>
      </c>
      <c r="I255" s="161" t="s">
        <v>909</v>
      </c>
    </row>
    <row r="256" ht="18" hidden="1" customHeight="1" spans="1:9">
      <c r="A256" s="158">
        <v>256</v>
      </c>
      <c r="B256" s="161" t="s">
        <v>786</v>
      </c>
      <c r="C256" s="161" t="s">
        <v>751</v>
      </c>
      <c r="D256" s="161" t="s">
        <v>767</v>
      </c>
      <c r="E256" s="160" t="s">
        <v>608</v>
      </c>
      <c r="F256" s="162"/>
      <c r="G256" s="162">
        <v>1241.9</v>
      </c>
      <c r="H256" s="162">
        <f t="shared" si="3"/>
        <v>0</v>
      </c>
      <c r="I256" s="161" t="s">
        <v>909</v>
      </c>
    </row>
    <row r="257" ht="18" hidden="1" customHeight="1" spans="1:9">
      <c r="A257" s="158">
        <v>257</v>
      </c>
      <c r="B257" s="161" t="s">
        <v>785</v>
      </c>
      <c r="C257" s="161" t="s">
        <v>751</v>
      </c>
      <c r="D257" s="161" t="s">
        <v>767</v>
      </c>
      <c r="E257" s="160" t="s">
        <v>608</v>
      </c>
      <c r="F257" s="162"/>
      <c r="G257" s="162">
        <v>1240.8</v>
      </c>
      <c r="H257" s="162">
        <f t="shared" si="3"/>
        <v>0</v>
      </c>
      <c r="I257" s="161" t="s">
        <v>909</v>
      </c>
    </row>
    <row r="258" ht="18" hidden="1" customHeight="1" spans="1:9">
      <c r="A258" s="158">
        <v>258</v>
      </c>
      <c r="B258" s="161" t="s">
        <v>881</v>
      </c>
      <c r="C258" s="161" t="s">
        <v>751</v>
      </c>
      <c r="D258" s="161" t="s">
        <v>849</v>
      </c>
      <c r="E258" s="160" t="s">
        <v>608</v>
      </c>
      <c r="F258" s="162"/>
      <c r="G258" s="162">
        <v>408.1</v>
      </c>
      <c r="H258" s="162">
        <f t="shared" ref="H258:H321" si="4">F258*G258</f>
        <v>0</v>
      </c>
      <c r="I258" s="161" t="s">
        <v>909</v>
      </c>
    </row>
    <row r="259" ht="18" hidden="1" customHeight="1" spans="1:9">
      <c r="A259" s="158">
        <v>259</v>
      </c>
      <c r="B259" s="161" t="s">
        <v>800</v>
      </c>
      <c r="C259" s="161" t="s">
        <v>751</v>
      </c>
      <c r="D259" s="161" t="s">
        <v>801</v>
      </c>
      <c r="E259" s="160" t="s">
        <v>608</v>
      </c>
      <c r="F259" s="162"/>
      <c r="G259" s="162">
        <v>90.2</v>
      </c>
      <c r="H259" s="162">
        <f t="shared" si="4"/>
        <v>0</v>
      </c>
      <c r="I259" s="161" t="s">
        <v>909</v>
      </c>
    </row>
    <row r="260" ht="18" hidden="1" customHeight="1" spans="1:9">
      <c r="A260" s="158">
        <v>260</v>
      </c>
      <c r="B260" s="161" t="s">
        <v>850</v>
      </c>
      <c r="C260" s="161" t="s">
        <v>751</v>
      </c>
      <c r="D260" s="161" t="s">
        <v>798</v>
      </c>
      <c r="E260" s="160" t="s">
        <v>608</v>
      </c>
      <c r="F260" s="162"/>
      <c r="G260" s="162">
        <v>918.5</v>
      </c>
      <c r="H260" s="162">
        <f t="shared" si="4"/>
        <v>0</v>
      </c>
      <c r="I260" s="161" t="s">
        <v>909</v>
      </c>
    </row>
    <row r="261" ht="18" hidden="1" customHeight="1" spans="1:9">
      <c r="A261" s="158">
        <v>261</v>
      </c>
      <c r="B261" s="161" t="s">
        <v>803</v>
      </c>
      <c r="C261" s="161" t="s">
        <v>751</v>
      </c>
      <c r="D261" s="161" t="s">
        <v>862</v>
      </c>
      <c r="E261" s="160" t="s">
        <v>608</v>
      </c>
      <c r="F261" s="162"/>
      <c r="G261" s="162">
        <v>4944.5</v>
      </c>
      <c r="H261" s="162">
        <f t="shared" si="4"/>
        <v>0</v>
      </c>
      <c r="I261" s="161" t="s">
        <v>910</v>
      </c>
    </row>
    <row r="262" ht="18" hidden="1" customHeight="1" spans="1:9">
      <c r="A262" s="158">
        <v>262</v>
      </c>
      <c r="B262" s="161" t="s">
        <v>754</v>
      </c>
      <c r="C262" s="161" t="s">
        <v>751</v>
      </c>
      <c r="D262" s="161" t="s">
        <v>862</v>
      </c>
      <c r="E262" s="160" t="s">
        <v>608</v>
      </c>
      <c r="F262" s="162"/>
      <c r="G262" s="162">
        <v>4944.5</v>
      </c>
      <c r="H262" s="162">
        <f t="shared" si="4"/>
        <v>0</v>
      </c>
      <c r="I262" s="161" t="s">
        <v>910</v>
      </c>
    </row>
    <row r="263" ht="18" hidden="1" customHeight="1" spans="1:9">
      <c r="A263" s="158">
        <v>263</v>
      </c>
      <c r="B263" s="161" t="s">
        <v>757</v>
      </c>
      <c r="C263" s="161" t="s">
        <v>751</v>
      </c>
      <c r="D263" s="161" t="s">
        <v>862</v>
      </c>
      <c r="E263" s="160" t="s">
        <v>608</v>
      </c>
      <c r="F263" s="162"/>
      <c r="G263" s="162">
        <v>5915.8</v>
      </c>
      <c r="H263" s="162">
        <f t="shared" si="4"/>
        <v>0</v>
      </c>
      <c r="I263" s="161" t="s">
        <v>910</v>
      </c>
    </row>
    <row r="264" ht="18" hidden="1" customHeight="1" spans="1:9">
      <c r="A264" s="158">
        <v>264</v>
      </c>
      <c r="B264" s="161" t="s">
        <v>758</v>
      </c>
      <c r="C264" s="161" t="s">
        <v>751</v>
      </c>
      <c r="D264" s="161" t="s">
        <v>862</v>
      </c>
      <c r="E264" s="160" t="s">
        <v>608</v>
      </c>
      <c r="F264" s="162"/>
      <c r="G264" s="162">
        <v>5915.8</v>
      </c>
      <c r="H264" s="162">
        <f t="shared" si="4"/>
        <v>0</v>
      </c>
      <c r="I264" s="161" t="s">
        <v>910</v>
      </c>
    </row>
    <row r="265" ht="18" hidden="1" customHeight="1" spans="1:9">
      <c r="A265" s="158">
        <v>265</v>
      </c>
      <c r="B265" s="161" t="s">
        <v>892</v>
      </c>
      <c r="C265" s="161" t="s">
        <v>751</v>
      </c>
      <c r="D265" s="161" t="s">
        <v>760</v>
      </c>
      <c r="E265" s="160" t="s">
        <v>608</v>
      </c>
      <c r="F265" s="162"/>
      <c r="G265" s="162">
        <v>668.8</v>
      </c>
      <c r="H265" s="162">
        <f t="shared" si="4"/>
        <v>0</v>
      </c>
      <c r="I265" s="161" t="s">
        <v>910</v>
      </c>
    </row>
    <row r="266" ht="18" hidden="1" customHeight="1" spans="1:9">
      <c r="A266" s="158">
        <v>266</v>
      </c>
      <c r="B266" s="161" t="s">
        <v>893</v>
      </c>
      <c r="C266" s="161" t="s">
        <v>751</v>
      </c>
      <c r="D266" s="161" t="s">
        <v>822</v>
      </c>
      <c r="E266" s="160" t="s">
        <v>608</v>
      </c>
      <c r="F266" s="162"/>
      <c r="G266" s="162">
        <v>746.9</v>
      </c>
      <c r="H266" s="162">
        <f t="shared" si="4"/>
        <v>0</v>
      </c>
      <c r="I266" s="161" t="s">
        <v>910</v>
      </c>
    </row>
    <row r="267" ht="18" hidden="1" customHeight="1" spans="1:9">
      <c r="A267" s="158">
        <v>267</v>
      </c>
      <c r="B267" s="161" t="s">
        <v>806</v>
      </c>
      <c r="C267" s="161" t="s">
        <v>751</v>
      </c>
      <c r="D267" s="161" t="s">
        <v>763</v>
      </c>
      <c r="E267" s="160" t="s">
        <v>608</v>
      </c>
      <c r="F267" s="162"/>
      <c r="G267" s="162">
        <v>429</v>
      </c>
      <c r="H267" s="162">
        <f t="shared" si="4"/>
        <v>0</v>
      </c>
      <c r="I267" s="161" t="s">
        <v>910</v>
      </c>
    </row>
    <row r="268" ht="18" hidden="1" customHeight="1" spans="1:9">
      <c r="A268" s="158">
        <v>268</v>
      </c>
      <c r="B268" s="161" t="s">
        <v>765</v>
      </c>
      <c r="C268" s="161" t="s">
        <v>751</v>
      </c>
      <c r="D268" s="161" t="s">
        <v>763</v>
      </c>
      <c r="E268" s="160" t="s">
        <v>608</v>
      </c>
      <c r="F268" s="162"/>
      <c r="G268" s="162">
        <v>429</v>
      </c>
      <c r="H268" s="162">
        <f t="shared" si="4"/>
        <v>0</v>
      </c>
      <c r="I268" s="161" t="s">
        <v>910</v>
      </c>
    </row>
    <row r="269" ht="18" hidden="1" customHeight="1" spans="1:9">
      <c r="A269" s="158">
        <v>269</v>
      </c>
      <c r="B269" s="161" t="s">
        <v>805</v>
      </c>
      <c r="C269" s="161" t="s">
        <v>751</v>
      </c>
      <c r="D269" s="161" t="s">
        <v>825</v>
      </c>
      <c r="E269" s="160" t="s">
        <v>608</v>
      </c>
      <c r="F269" s="162"/>
      <c r="G269" s="162">
        <v>479.6</v>
      </c>
      <c r="H269" s="162">
        <f t="shared" si="4"/>
        <v>0</v>
      </c>
      <c r="I269" s="161" t="s">
        <v>910</v>
      </c>
    </row>
    <row r="270" ht="18" hidden="1" customHeight="1" spans="1:9">
      <c r="A270" s="158">
        <v>270</v>
      </c>
      <c r="B270" s="161" t="s">
        <v>894</v>
      </c>
      <c r="C270" s="161" t="s">
        <v>751</v>
      </c>
      <c r="D270" s="161" t="s">
        <v>767</v>
      </c>
      <c r="E270" s="160" t="s">
        <v>608</v>
      </c>
      <c r="F270" s="162"/>
      <c r="G270" s="162">
        <v>1498.2</v>
      </c>
      <c r="H270" s="162">
        <f t="shared" si="4"/>
        <v>0</v>
      </c>
      <c r="I270" s="161" t="s">
        <v>910</v>
      </c>
    </row>
    <row r="271" ht="18" hidden="1" customHeight="1" spans="1:9">
      <c r="A271" s="158">
        <v>271</v>
      </c>
      <c r="B271" s="161" t="s">
        <v>895</v>
      </c>
      <c r="C271" s="161" t="s">
        <v>751</v>
      </c>
      <c r="D271" s="161" t="s">
        <v>767</v>
      </c>
      <c r="E271" s="160" t="s">
        <v>608</v>
      </c>
      <c r="F271" s="162"/>
      <c r="G271" s="162">
        <v>1497.1</v>
      </c>
      <c r="H271" s="162">
        <f t="shared" si="4"/>
        <v>0</v>
      </c>
      <c r="I271" s="161" t="s">
        <v>910</v>
      </c>
    </row>
    <row r="272" ht="18" hidden="1" customHeight="1" spans="1:9">
      <c r="A272" s="158">
        <v>272</v>
      </c>
      <c r="B272" s="161" t="s">
        <v>896</v>
      </c>
      <c r="C272" s="161" t="s">
        <v>751</v>
      </c>
      <c r="D272" s="161" t="s">
        <v>767</v>
      </c>
      <c r="E272" s="160" t="s">
        <v>608</v>
      </c>
      <c r="F272" s="162"/>
      <c r="G272" s="162">
        <v>3172.4</v>
      </c>
      <c r="H272" s="162">
        <f t="shared" si="4"/>
        <v>0</v>
      </c>
      <c r="I272" s="161" t="s">
        <v>910</v>
      </c>
    </row>
    <row r="273" ht="18" hidden="1" customHeight="1" spans="1:9">
      <c r="A273" s="158">
        <v>273</v>
      </c>
      <c r="B273" s="161" t="s">
        <v>897</v>
      </c>
      <c r="C273" s="161" t="s">
        <v>751</v>
      </c>
      <c r="D273" s="161" t="s">
        <v>767</v>
      </c>
      <c r="E273" s="160" t="s">
        <v>608</v>
      </c>
      <c r="F273" s="162"/>
      <c r="G273" s="162">
        <v>3172.4</v>
      </c>
      <c r="H273" s="162">
        <f t="shared" si="4"/>
        <v>0</v>
      </c>
      <c r="I273" s="161" t="s">
        <v>910</v>
      </c>
    </row>
    <row r="274" ht="18" hidden="1" customHeight="1" spans="1:9">
      <c r="A274" s="158">
        <v>274</v>
      </c>
      <c r="B274" s="161" t="s">
        <v>887</v>
      </c>
      <c r="C274" s="161" t="s">
        <v>751</v>
      </c>
      <c r="D274" s="161" t="s">
        <v>767</v>
      </c>
      <c r="E274" s="160" t="s">
        <v>608</v>
      </c>
      <c r="F274" s="162"/>
      <c r="G274" s="162">
        <v>1178.1</v>
      </c>
      <c r="H274" s="162">
        <f t="shared" si="4"/>
        <v>0</v>
      </c>
      <c r="I274" s="161" t="s">
        <v>910</v>
      </c>
    </row>
    <row r="275" ht="18" hidden="1" customHeight="1" spans="1:9">
      <c r="A275" s="158">
        <v>275</v>
      </c>
      <c r="B275" s="161" t="s">
        <v>879</v>
      </c>
      <c r="C275" s="161" t="s">
        <v>751</v>
      </c>
      <c r="D275" s="161" t="s">
        <v>767</v>
      </c>
      <c r="E275" s="160" t="s">
        <v>608</v>
      </c>
      <c r="F275" s="162"/>
      <c r="G275" s="162">
        <v>1170.4</v>
      </c>
      <c r="H275" s="162">
        <f t="shared" si="4"/>
        <v>0</v>
      </c>
      <c r="I275" s="161" t="s">
        <v>910</v>
      </c>
    </row>
    <row r="276" ht="18" hidden="1" customHeight="1" spans="1:9">
      <c r="A276" s="158">
        <v>276</v>
      </c>
      <c r="B276" s="161" t="s">
        <v>868</v>
      </c>
      <c r="C276" s="161" t="s">
        <v>751</v>
      </c>
      <c r="D276" s="161" t="s">
        <v>767</v>
      </c>
      <c r="E276" s="160" t="s">
        <v>608</v>
      </c>
      <c r="F276" s="162"/>
      <c r="G276" s="162">
        <v>1158.3</v>
      </c>
      <c r="H276" s="162">
        <f t="shared" si="4"/>
        <v>0</v>
      </c>
      <c r="I276" s="161" t="s">
        <v>910</v>
      </c>
    </row>
    <row r="277" ht="18" hidden="1" customHeight="1" spans="1:9">
      <c r="A277" s="158">
        <v>277</v>
      </c>
      <c r="B277" s="161" t="s">
        <v>899</v>
      </c>
      <c r="C277" s="161" t="s">
        <v>751</v>
      </c>
      <c r="D277" s="161" t="s">
        <v>767</v>
      </c>
      <c r="E277" s="160" t="s">
        <v>608</v>
      </c>
      <c r="F277" s="162"/>
      <c r="G277" s="162">
        <v>4147</v>
      </c>
      <c r="H277" s="162">
        <f t="shared" si="4"/>
        <v>0</v>
      </c>
      <c r="I277" s="161" t="s">
        <v>910</v>
      </c>
    </row>
    <row r="278" ht="18" hidden="1" customHeight="1" spans="1:9">
      <c r="A278" s="158">
        <v>278</v>
      </c>
      <c r="B278" s="161" t="s">
        <v>900</v>
      </c>
      <c r="C278" s="161" t="s">
        <v>751</v>
      </c>
      <c r="D278" s="161" t="s">
        <v>767</v>
      </c>
      <c r="E278" s="160" t="s">
        <v>608</v>
      </c>
      <c r="F278" s="162"/>
      <c r="G278" s="162">
        <v>1179.2</v>
      </c>
      <c r="H278" s="162">
        <f t="shared" si="4"/>
        <v>0</v>
      </c>
      <c r="I278" s="161" t="s">
        <v>910</v>
      </c>
    </row>
    <row r="279" ht="18" hidden="1" customHeight="1" spans="1:9">
      <c r="A279" s="158">
        <v>279</v>
      </c>
      <c r="B279" s="161" t="s">
        <v>901</v>
      </c>
      <c r="C279" s="161" t="s">
        <v>751</v>
      </c>
      <c r="D279" s="161" t="s">
        <v>767</v>
      </c>
      <c r="E279" s="160" t="s">
        <v>608</v>
      </c>
      <c r="F279" s="162"/>
      <c r="G279" s="162">
        <v>3172.4</v>
      </c>
      <c r="H279" s="162">
        <f t="shared" si="4"/>
        <v>0</v>
      </c>
      <c r="I279" s="161" t="s">
        <v>910</v>
      </c>
    </row>
    <row r="280" ht="18" hidden="1" customHeight="1" spans="1:9">
      <c r="A280" s="158">
        <v>280</v>
      </c>
      <c r="B280" s="161" t="s">
        <v>902</v>
      </c>
      <c r="C280" s="161" t="s">
        <v>751</v>
      </c>
      <c r="D280" s="161" t="s">
        <v>767</v>
      </c>
      <c r="E280" s="160" t="s">
        <v>608</v>
      </c>
      <c r="F280" s="162"/>
      <c r="G280" s="162">
        <v>3172.4</v>
      </c>
      <c r="H280" s="162">
        <f t="shared" si="4"/>
        <v>0</v>
      </c>
      <c r="I280" s="161" t="s">
        <v>910</v>
      </c>
    </row>
    <row r="281" ht="18" hidden="1" customHeight="1" spans="1:9">
      <c r="A281" s="158">
        <v>281</v>
      </c>
      <c r="B281" s="161" t="s">
        <v>814</v>
      </c>
      <c r="C281" s="161" t="s">
        <v>751</v>
      </c>
      <c r="D281" s="161" t="s">
        <v>792</v>
      </c>
      <c r="E281" s="160" t="s">
        <v>608</v>
      </c>
      <c r="F281" s="162"/>
      <c r="G281" s="162">
        <v>2707.1</v>
      </c>
      <c r="H281" s="162">
        <f t="shared" si="4"/>
        <v>0</v>
      </c>
      <c r="I281" s="161" t="s">
        <v>910</v>
      </c>
    </row>
    <row r="282" ht="18" hidden="1" customHeight="1" spans="1:9">
      <c r="A282" s="158">
        <v>282</v>
      </c>
      <c r="B282" s="161" t="s">
        <v>816</v>
      </c>
      <c r="C282" s="161" t="s">
        <v>751</v>
      </c>
      <c r="D282" s="161" t="s">
        <v>792</v>
      </c>
      <c r="E282" s="160" t="s">
        <v>608</v>
      </c>
      <c r="F282" s="162"/>
      <c r="G282" s="162">
        <v>2707.1</v>
      </c>
      <c r="H282" s="162">
        <f t="shared" si="4"/>
        <v>0</v>
      </c>
      <c r="I282" s="161" t="s">
        <v>910</v>
      </c>
    </row>
    <row r="283" ht="18" customHeight="1" spans="1:9">
      <c r="A283" s="158">
        <v>283</v>
      </c>
      <c r="B283" s="161" t="s">
        <v>903</v>
      </c>
      <c r="C283" s="161" t="s">
        <v>751</v>
      </c>
      <c r="D283" s="161" t="s">
        <v>767</v>
      </c>
      <c r="E283" s="160" t="s">
        <v>608</v>
      </c>
      <c r="F283" s="162">
        <v>2</v>
      </c>
      <c r="G283" s="162">
        <v>1248.5</v>
      </c>
      <c r="H283" s="162">
        <f t="shared" si="4"/>
        <v>2497</v>
      </c>
      <c r="I283" s="161" t="s">
        <v>910</v>
      </c>
    </row>
    <row r="284" ht="18" hidden="1" customHeight="1" spans="1:9">
      <c r="A284" s="158">
        <v>284</v>
      </c>
      <c r="B284" s="161" t="s">
        <v>786</v>
      </c>
      <c r="C284" s="161" t="s">
        <v>751</v>
      </c>
      <c r="D284" s="161" t="s">
        <v>767</v>
      </c>
      <c r="E284" s="160" t="s">
        <v>608</v>
      </c>
      <c r="F284" s="162"/>
      <c r="G284" s="162">
        <v>1248.5</v>
      </c>
      <c r="H284" s="162">
        <f t="shared" si="4"/>
        <v>0</v>
      </c>
      <c r="I284" s="161" t="s">
        <v>910</v>
      </c>
    </row>
    <row r="285" ht="18" hidden="1" customHeight="1" spans="1:9">
      <c r="A285" s="158">
        <v>285</v>
      </c>
      <c r="B285" s="161" t="s">
        <v>905</v>
      </c>
      <c r="C285" s="161" t="s">
        <v>751</v>
      </c>
      <c r="D285" s="161" t="s">
        <v>788</v>
      </c>
      <c r="E285" s="160" t="s">
        <v>608</v>
      </c>
      <c r="F285" s="162"/>
      <c r="G285" s="162">
        <v>314.6</v>
      </c>
      <c r="H285" s="162">
        <f t="shared" si="4"/>
        <v>0</v>
      </c>
      <c r="I285" s="161" t="s">
        <v>910</v>
      </c>
    </row>
    <row r="286" ht="18" hidden="1" customHeight="1" spans="1:9">
      <c r="A286" s="158">
        <v>286</v>
      </c>
      <c r="B286" s="161" t="s">
        <v>906</v>
      </c>
      <c r="C286" s="161" t="s">
        <v>751</v>
      </c>
      <c r="D286" s="161" t="s">
        <v>770</v>
      </c>
      <c r="E286" s="160" t="s">
        <v>608</v>
      </c>
      <c r="F286" s="162"/>
      <c r="G286" s="162">
        <v>1833.7</v>
      </c>
      <c r="H286" s="162">
        <f t="shared" si="4"/>
        <v>0</v>
      </c>
      <c r="I286" s="161" t="s">
        <v>910</v>
      </c>
    </row>
    <row r="287" ht="18" hidden="1" customHeight="1" spans="1:9">
      <c r="A287" s="158">
        <v>287</v>
      </c>
      <c r="B287" s="161" t="s">
        <v>800</v>
      </c>
      <c r="C287" s="161" t="s">
        <v>751</v>
      </c>
      <c r="D287" s="161" t="s">
        <v>801</v>
      </c>
      <c r="E287" s="160" t="s">
        <v>608</v>
      </c>
      <c r="F287" s="162"/>
      <c r="G287" s="162">
        <v>90.2</v>
      </c>
      <c r="H287" s="162">
        <f t="shared" si="4"/>
        <v>0</v>
      </c>
      <c r="I287" s="161" t="s">
        <v>910</v>
      </c>
    </row>
    <row r="288" ht="18" customHeight="1" spans="1:9">
      <c r="A288" s="158">
        <v>289</v>
      </c>
      <c r="B288" s="163" t="s">
        <v>803</v>
      </c>
      <c r="C288" s="163" t="s">
        <v>751</v>
      </c>
      <c r="D288" s="163" t="s">
        <v>862</v>
      </c>
      <c r="E288" s="163" t="s">
        <v>608</v>
      </c>
      <c r="F288" s="164">
        <v>1</v>
      </c>
      <c r="G288" s="164">
        <v>6413</v>
      </c>
      <c r="H288" s="162">
        <f t="shared" si="4"/>
        <v>6413</v>
      </c>
      <c r="I288" s="163" t="s">
        <v>911</v>
      </c>
    </row>
    <row r="289" ht="18" customHeight="1" spans="1:9">
      <c r="A289" s="158">
        <v>290</v>
      </c>
      <c r="B289" s="163" t="s">
        <v>754</v>
      </c>
      <c r="C289" s="163" t="s">
        <v>751</v>
      </c>
      <c r="D289" s="163" t="s">
        <v>862</v>
      </c>
      <c r="E289" s="163" t="s">
        <v>608</v>
      </c>
      <c r="F289" s="164">
        <v>1</v>
      </c>
      <c r="G289" s="164">
        <v>7214.9</v>
      </c>
      <c r="H289" s="162">
        <f t="shared" si="4"/>
        <v>7214.9</v>
      </c>
      <c r="I289" s="163" t="s">
        <v>911</v>
      </c>
    </row>
    <row r="290" ht="18" customHeight="1" spans="1:9">
      <c r="A290" s="158">
        <v>291</v>
      </c>
      <c r="B290" s="163" t="s">
        <v>912</v>
      </c>
      <c r="C290" s="163" t="s">
        <v>751</v>
      </c>
      <c r="D290" s="163" t="s">
        <v>767</v>
      </c>
      <c r="E290" s="163" t="s">
        <v>608</v>
      </c>
      <c r="F290" s="164">
        <v>2</v>
      </c>
      <c r="G290" s="164">
        <v>1930.5</v>
      </c>
      <c r="H290" s="162">
        <f t="shared" si="4"/>
        <v>3861</v>
      </c>
      <c r="I290" s="163" t="s">
        <v>911</v>
      </c>
    </row>
    <row r="291" ht="18" hidden="1" customHeight="1" spans="1:9">
      <c r="A291" s="158">
        <v>292</v>
      </c>
      <c r="B291" s="163" t="s">
        <v>913</v>
      </c>
      <c r="C291" s="163" t="s">
        <v>751</v>
      </c>
      <c r="D291" s="163" t="s">
        <v>767</v>
      </c>
      <c r="E291" s="163" t="s">
        <v>608</v>
      </c>
      <c r="F291" s="164"/>
      <c r="G291" s="164">
        <v>1930.5</v>
      </c>
      <c r="H291" s="162">
        <f t="shared" si="4"/>
        <v>0</v>
      </c>
      <c r="I291" s="163" t="s">
        <v>911</v>
      </c>
    </row>
    <row r="292" ht="18" customHeight="1" spans="1:9">
      <c r="A292" s="158">
        <v>293</v>
      </c>
      <c r="B292" s="163" t="s">
        <v>914</v>
      </c>
      <c r="C292" s="163" t="s">
        <v>751</v>
      </c>
      <c r="D292" s="163" t="s">
        <v>915</v>
      </c>
      <c r="E292" s="163" t="s">
        <v>608</v>
      </c>
      <c r="F292" s="164">
        <v>1</v>
      </c>
      <c r="G292" s="164">
        <v>4148.1</v>
      </c>
      <c r="H292" s="162">
        <f t="shared" si="4"/>
        <v>4148.1</v>
      </c>
      <c r="I292" s="163" t="s">
        <v>911</v>
      </c>
    </row>
    <row r="293" ht="18" customHeight="1" spans="1:9">
      <c r="A293" s="158">
        <v>294</v>
      </c>
      <c r="B293" s="163" t="s">
        <v>916</v>
      </c>
      <c r="C293" s="163" t="s">
        <v>751</v>
      </c>
      <c r="D293" s="163" t="s">
        <v>917</v>
      </c>
      <c r="E293" s="163" t="s">
        <v>608</v>
      </c>
      <c r="F293" s="164">
        <v>2</v>
      </c>
      <c r="G293" s="164">
        <v>943.8</v>
      </c>
      <c r="H293" s="162">
        <f t="shared" si="4"/>
        <v>1887.6</v>
      </c>
      <c r="I293" s="163" t="s">
        <v>911</v>
      </c>
    </row>
    <row r="294" ht="18" customHeight="1" spans="1:9">
      <c r="A294" s="158">
        <v>295</v>
      </c>
      <c r="B294" s="163" t="s">
        <v>918</v>
      </c>
      <c r="C294" s="163" t="s">
        <v>751</v>
      </c>
      <c r="D294" s="163" t="s">
        <v>767</v>
      </c>
      <c r="E294" s="163" t="s">
        <v>608</v>
      </c>
      <c r="F294" s="164">
        <v>1</v>
      </c>
      <c r="G294" s="164">
        <v>1574.1</v>
      </c>
      <c r="H294" s="162">
        <f t="shared" si="4"/>
        <v>1574.1</v>
      </c>
      <c r="I294" s="163" t="s">
        <v>911</v>
      </c>
    </row>
    <row r="295" ht="18" customHeight="1" spans="1:9">
      <c r="A295" s="158">
        <v>296</v>
      </c>
      <c r="B295" s="163" t="s">
        <v>919</v>
      </c>
      <c r="C295" s="163" t="s">
        <v>751</v>
      </c>
      <c r="D295" s="163" t="s">
        <v>920</v>
      </c>
      <c r="E295" s="163" t="s">
        <v>608</v>
      </c>
      <c r="F295" s="164">
        <v>1</v>
      </c>
      <c r="G295" s="164">
        <v>688.6</v>
      </c>
      <c r="H295" s="162">
        <f t="shared" si="4"/>
        <v>688.6</v>
      </c>
      <c r="I295" s="163" t="s">
        <v>911</v>
      </c>
    </row>
    <row r="296" ht="18" customHeight="1" spans="1:9">
      <c r="A296" s="158">
        <v>297</v>
      </c>
      <c r="B296" s="163" t="s">
        <v>921</v>
      </c>
      <c r="C296" s="163" t="s">
        <v>751</v>
      </c>
      <c r="D296" s="163" t="s">
        <v>922</v>
      </c>
      <c r="E296" s="163" t="s">
        <v>608</v>
      </c>
      <c r="F296" s="164">
        <v>1</v>
      </c>
      <c r="G296" s="164">
        <v>3917.1</v>
      </c>
      <c r="H296" s="162">
        <f t="shared" si="4"/>
        <v>3917.1</v>
      </c>
      <c r="I296" s="163" t="s">
        <v>911</v>
      </c>
    </row>
    <row r="297" ht="18" customHeight="1" spans="1:9">
      <c r="A297" s="158">
        <v>298</v>
      </c>
      <c r="B297" s="163" t="s">
        <v>923</v>
      </c>
      <c r="C297" s="163" t="s">
        <v>751</v>
      </c>
      <c r="D297" s="163" t="s">
        <v>767</v>
      </c>
      <c r="E297" s="163" t="s">
        <v>608</v>
      </c>
      <c r="F297" s="164">
        <v>1</v>
      </c>
      <c r="G297" s="164">
        <v>1461.9</v>
      </c>
      <c r="H297" s="162">
        <f t="shared" si="4"/>
        <v>1461.9</v>
      </c>
      <c r="I297" s="163" t="s">
        <v>911</v>
      </c>
    </row>
    <row r="298" ht="18" customHeight="1" spans="1:9">
      <c r="A298" s="158">
        <v>299</v>
      </c>
      <c r="B298" s="163" t="s">
        <v>924</v>
      </c>
      <c r="C298" s="163" t="s">
        <v>751</v>
      </c>
      <c r="D298" s="163" t="s">
        <v>925</v>
      </c>
      <c r="E298" s="163" t="s">
        <v>608</v>
      </c>
      <c r="F298" s="164">
        <v>1</v>
      </c>
      <c r="G298" s="164">
        <v>503.8</v>
      </c>
      <c r="H298" s="162">
        <f t="shared" si="4"/>
        <v>503.8</v>
      </c>
      <c r="I298" s="163" t="s">
        <v>911</v>
      </c>
    </row>
    <row r="299" ht="18" customHeight="1" spans="1:9">
      <c r="A299" s="158">
        <v>300</v>
      </c>
      <c r="B299" s="163" t="s">
        <v>926</v>
      </c>
      <c r="C299" s="163" t="s">
        <v>751</v>
      </c>
      <c r="D299" s="163" t="s">
        <v>862</v>
      </c>
      <c r="E299" s="163" t="s">
        <v>608</v>
      </c>
      <c r="F299" s="164">
        <v>1</v>
      </c>
      <c r="G299" s="164">
        <v>5164.5</v>
      </c>
      <c r="H299" s="162">
        <f t="shared" si="4"/>
        <v>5164.5</v>
      </c>
      <c r="I299" s="163" t="s">
        <v>911</v>
      </c>
    </row>
    <row r="300" ht="18" customHeight="1" spans="1:9">
      <c r="A300" s="158">
        <v>301</v>
      </c>
      <c r="B300" s="163" t="s">
        <v>927</v>
      </c>
      <c r="C300" s="163" t="s">
        <v>751</v>
      </c>
      <c r="D300" s="163" t="s">
        <v>928</v>
      </c>
      <c r="E300" s="163" t="s">
        <v>608</v>
      </c>
      <c r="F300" s="164">
        <v>1</v>
      </c>
      <c r="G300" s="164">
        <v>1115.4</v>
      </c>
      <c r="H300" s="162">
        <f t="shared" si="4"/>
        <v>1115.4</v>
      </c>
      <c r="I300" s="163" t="s">
        <v>911</v>
      </c>
    </row>
    <row r="301" ht="18" customHeight="1" spans="1:9">
      <c r="A301" s="158">
        <v>302</v>
      </c>
      <c r="B301" s="163" t="s">
        <v>929</v>
      </c>
      <c r="C301" s="163" t="s">
        <v>751</v>
      </c>
      <c r="D301" s="163" t="s">
        <v>767</v>
      </c>
      <c r="E301" s="163" t="s">
        <v>608</v>
      </c>
      <c r="F301" s="164">
        <v>1</v>
      </c>
      <c r="G301" s="164">
        <v>1201.2</v>
      </c>
      <c r="H301" s="162">
        <f t="shared" si="4"/>
        <v>1201.2</v>
      </c>
      <c r="I301" s="163" t="s">
        <v>911</v>
      </c>
    </row>
    <row r="302" ht="18" customHeight="1" spans="1:9">
      <c r="A302" s="158">
        <v>303</v>
      </c>
      <c r="B302" s="163" t="s">
        <v>930</v>
      </c>
      <c r="C302" s="164">
        <v>1</v>
      </c>
      <c r="D302" s="163" t="s">
        <v>931</v>
      </c>
      <c r="E302" s="163" t="s">
        <v>608</v>
      </c>
      <c r="F302" s="164">
        <v>3</v>
      </c>
      <c r="G302" s="164">
        <v>3671.8</v>
      </c>
      <c r="H302" s="162">
        <f t="shared" si="4"/>
        <v>11015.4</v>
      </c>
      <c r="I302" s="163" t="s">
        <v>932</v>
      </c>
    </row>
    <row r="303" ht="18" hidden="1" customHeight="1" spans="1:9">
      <c r="A303" s="158">
        <v>304</v>
      </c>
      <c r="B303" s="163" t="s">
        <v>933</v>
      </c>
      <c r="C303" s="164">
        <v>1</v>
      </c>
      <c r="D303" s="163" t="s">
        <v>931</v>
      </c>
      <c r="E303" s="163" t="s">
        <v>608</v>
      </c>
      <c r="F303" s="164"/>
      <c r="G303" s="164">
        <v>3671.8</v>
      </c>
      <c r="H303" s="162">
        <f t="shared" si="4"/>
        <v>0</v>
      </c>
      <c r="I303" s="163" t="s">
        <v>911</v>
      </c>
    </row>
    <row r="304" ht="18" customHeight="1" spans="1:9">
      <c r="A304" s="158">
        <v>305</v>
      </c>
      <c r="B304" s="163" t="s">
        <v>934</v>
      </c>
      <c r="C304" s="163" t="s">
        <v>751</v>
      </c>
      <c r="D304" s="163" t="s">
        <v>767</v>
      </c>
      <c r="E304" s="163" t="s">
        <v>608</v>
      </c>
      <c r="F304" s="164">
        <v>1</v>
      </c>
      <c r="G304" s="164">
        <v>1619.2</v>
      </c>
      <c r="H304" s="162">
        <f t="shared" si="4"/>
        <v>1619.2</v>
      </c>
      <c r="I304" s="163" t="s">
        <v>935</v>
      </c>
    </row>
    <row r="305" ht="18" customHeight="1" spans="1:9">
      <c r="A305" s="158">
        <v>306</v>
      </c>
      <c r="B305" s="163" t="s">
        <v>936</v>
      </c>
      <c r="C305" s="164">
        <v>0.3</v>
      </c>
      <c r="D305" s="163" t="s">
        <v>931</v>
      </c>
      <c r="E305" s="163" t="s">
        <v>608</v>
      </c>
      <c r="F305" s="164">
        <v>1</v>
      </c>
      <c r="G305" s="164">
        <v>2174.7</v>
      </c>
      <c r="H305" s="162">
        <f t="shared" si="4"/>
        <v>2174.7</v>
      </c>
      <c r="I305" s="163" t="s">
        <v>935</v>
      </c>
    </row>
    <row r="306" ht="18" customHeight="1" spans="1:9">
      <c r="A306" s="158">
        <v>307</v>
      </c>
      <c r="B306" s="163" t="s">
        <v>937</v>
      </c>
      <c r="C306" s="163" t="s">
        <v>751</v>
      </c>
      <c r="D306" s="163" t="s">
        <v>767</v>
      </c>
      <c r="E306" s="163" t="s">
        <v>608</v>
      </c>
      <c r="F306" s="164">
        <v>1</v>
      </c>
      <c r="G306" s="164">
        <v>1832.6</v>
      </c>
      <c r="H306" s="162">
        <f t="shared" si="4"/>
        <v>1832.6</v>
      </c>
      <c r="I306" s="163" t="s">
        <v>938</v>
      </c>
    </row>
    <row r="307" ht="18" customHeight="1" spans="1:9">
      <c r="A307" s="158">
        <v>308</v>
      </c>
      <c r="B307" s="163" t="s">
        <v>803</v>
      </c>
      <c r="C307" s="163" t="s">
        <v>751</v>
      </c>
      <c r="D307" s="163" t="s">
        <v>862</v>
      </c>
      <c r="E307" s="163" t="s">
        <v>608</v>
      </c>
      <c r="F307" s="164">
        <v>1</v>
      </c>
      <c r="G307" s="164">
        <v>5305.3</v>
      </c>
      <c r="H307" s="162">
        <f t="shared" si="4"/>
        <v>5305.3</v>
      </c>
      <c r="I307" s="163" t="s">
        <v>939</v>
      </c>
    </row>
    <row r="308" ht="18" customHeight="1" spans="1:9">
      <c r="A308" s="158">
        <v>309</v>
      </c>
      <c r="B308" s="163" t="s">
        <v>754</v>
      </c>
      <c r="C308" s="163" t="s">
        <v>751</v>
      </c>
      <c r="D308" s="163" t="s">
        <v>862</v>
      </c>
      <c r="E308" s="163" t="s">
        <v>608</v>
      </c>
      <c r="F308" s="164">
        <v>1</v>
      </c>
      <c r="G308" s="164">
        <v>5364.7</v>
      </c>
      <c r="H308" s="162">
        <f t="shared" si="4"/>
        <v>5364.7</v>
      </c>
      <c r="I308" s="163" t="s">
        <v>939</v>
      </c>
    </row>
    <row r="309" ht="18" customHeight="1" spans="1:9">
      <c r="A309" s="158">
        <v>310</v>
      </c>
      <c r="B309" s="163" t="s">
        <v>940</v>
      </c>
      <c r="C309" s="163" t="s">
        <v>751</v>
      </c>
      <c r="D309" s="163" t="s">
        <v>862</v>
      </c>
      <c r="E309" s="163" t="s">
        <v>608</v>
      </c>
      <c r="F309" s="164">
        <v>1</v>
      </c>
      <c r="G309" s="164">
        <v>6406.4</v>
      </c>
      <c r="H309" s="162">
        <f t="shared" si="4"/>
        <v>6406.4</v>
      </c>
      <c r="I309" s="163" t="s">
        <v>939</v>
      </c>
    </row>
    <row r="310" ht="18" customHeight="1" spans="1:9">
      <c r="A310" s="158">
        <v>311</v>
      </c>
      <c r="B310" s="163" t="s">
        <v>941</v>
      </c>
      <c r="C310" s="163" t="s">
        <v>751</v>
      </c>
      <c r="D310" s="163" t="s">
        <v>767</v>
      </c>
      <c r="E310" s="163" t="s">
        <v>608</v>
      </c>
      <c r="F310" s="164">
        <v>1</v>
      </c>
      <c r="G310" s="164">
        <v>1380.5</v>
      </c>
      <c r="H310" s="162">
        <f t="shared" si="4"/>
        <v>1380.5</v>
      </c>
      <c r="I310" s="163" t="s">
        <v>939</v>
      </c>
    </row>
    <row r="311" ht="18" customHeight="1" spans="1:9">
      <c r="A311" s="158">
        <v>312</v>
      </c>
      <c r="B311" s="163" t="s">
        <v>942</v>
      </c>
      <c r="C311" s="163" t="s">
        <v>751</v>
      </c>
      <c r="D311" s="163" t="s">
        <v>767</v>
      </c>
      <c r="E311" s="163" t="s">
        <v>608</v>
      </c>
      <c r="F311" s="164">
        <v>1</v>
      </c>
      <c r="G311" s="164">
        <v>1422.3</v>
      </c>
      <c r="H311" s="162">
        <f t="shared" si="4"/>
        <v>1422.3</v>
      </c>
      <c r="I311" s="163" t="s">
        <v>939</v>
      </c>
    </row>
    <row r="312" ht="18" customHeight="1" spans="1:9">
      <c r="A312" s="158">
        <v>313</v>
      </c>
      <c r="B312" s="163" t="s">
        <v>943</v>
      </c>
      <c r="C312" s="163" t="s">
        <v>751</v>
      </c>
      <c r="D312" s="163" t="s">
        <v>944</v>
      </c>
      <c r="E312" s="163" t="s">
        <v>608</v>
      </c>
      <c r="F312" s="164">
        <v>1</v>
      </c>
      <c r="G312" s="164">
        <v>882.2</v>
      </c>
      <c r="H312" s="162">
        <f t="shared" si="4"/>
        <v>882.2</v>
      </c>
      <c r="I312" s="163" t="s">
        <v>939</v>
      </c>
    </row>
    <row r="313" ht="18" customHeight="1" spans="1:9">
      <c r="A313" s="158">
        <v>314</v>
      </c>
      <c r="B313" s="163" t="s">
        <v>945</v>
      </c>
      <c r="C313" s="163" t="s">
        <v>751</v>
      </c>
      <c r="D313" s="163" t="s">
        <v>798</v>
      </c>
      <c r="E313" s="163" t="s">
        <v>608</v>
      </c>
      <c r="F313" s="164">
        <v>1</v>
      </c>
      <c r="G313" s="164">
        <v>1079.1</v>
      </c>
      <c r="H313" s="162">
        <f t="shared" si="4"/>
        <v>1079.1</v>
      </c>
      <c r="I313" s="163" t="s">
        <v>939</v>
      </c>
    </row>
    <row r="314" ht="18" hidden="1" customHeight="1" spans="1:9">
      <c r="A314" s="158">
        <v>315</v>
      </c>
      <c r="B314" s="163" t="s">
        <v>946</v>
      </c>
      <c r="C314" s="163" t="s">
        <v>751</v>
      </c>
      <c r="D314" s="163" t="s">
        <v>798</v>
      </c>
      <c r="E314" s="163" t="s">
        <v>608</v>
      </c>
      <c r="F314" s="164"/>
      <c r="G314" s="164">
        <v>1117.6</v>
      </c>
      <c r="H314" s="162">
        <f t="shared" si="4"/>
        <v>0</v>
      </c>
      <c r="I314" s="163" t="s">
        <v>939</v>
      </c>
    </row>
    <row r="315" ht="18" customHeight="1" spans="1:9">
      <c r="A315" s="158">
        <v>316</v>
      </c>
      <c r="B315" s="163" t="s">
        <v>947</v>
      </c>
      <c r="C315" s="163" t="s">
        <v>751</v>
      </c>
      <c r="D315" s="163" t="s">
        <v>767</v>
      </c>
      <c r="E315" s="163" t="s">
        <v>608</v>
      </c>
      <c r="F315" s="164">
        <v>1</v>
      </c>
      <c r="G315" s="164">
        <v>1973.4</v>
      </c>
      <c r="H315" s="162">
        <f t="shared" si="4"/>
        <v>1973.4</v>
      </c>
      <c r="I315" s="163" t="s">
        <v>939</v>
      </c>
    </row>
    <row r="316" ht="18" customHeight="1" spans="1:9">
      <c r="A316" s="158">
        <v>317</v>
      </c>
      <c r="B316" s="163" t="s">
        <v>948</v>
      </c>
      <c r="C316" s="163" t="s">
        <v>751</v>
      </c>
      <c r="D316" s="163" t="s">
        <v>767</v>
      </c>
      <c r="E316" s="163" t="s">
        <v>608</v>
      </c>
      <c r="F316" s="164">
        <v>1</v>
      </c>
      <c r="G316" s="164">
        <v>1555.4</v>
      </c>
      <c r="H316" s="162">
        <f t="shared" si="4"/>
        <v>1555.4</v>
      </c>
      <c r="I316" s="163" t="s">
        <v>939</v>
      </c>
    </row>
    <row r="317" ht="18" customHeight="1" spans="1:9">
      <c r="A317" s="158">
        <v>318</v>
      </c>
      <c r="B317" s="163" t="s">
        <v>949</v>
      </c>
      <c r="C317" s="163" t="s">
        <v>751</v>
      </c>
      <c r="D317" s="163" t="s">
        <v>792</v>
      </c>
      <c r="E317" s="163" t="s">
        <v>608</v>
      </c>
      <c r="F317" s="164">
        <v>1</v>
      </c>
      <c r="G317" s="164">
        <v>4270.2</v>
      </c>
      <c r="H317" s="162">
        <f t="shared" si="4"/>
        <v>4270.2</v>
      </c>
      <c r="I317" s="163" t="s">
        <v>939</v>
      </c>
    </row>
    <row r="318" ht="18" customHeight="1" spans="1:9">
      <c r="A318" s="158">
        <v>319</v>
      </c>
      <c r="B318" s="163" t="s">
        <v>806</v>
      </c>
      <c r="C318" s="163" t="s">
        <v>751</v>
      </c>
      <c r="D318" s="163" t="s">
        <v>950</v>
      </c>
      <c r="E318" s="163" t="s">
        <v>608</v>
      </c>
      <c r="F318" s="164">
        <v>1</v>
      </c>
      <c r="G318" s="164">
        <v>246.4</v>
      </c>
      <c r="H318" s="162">
        <f t="shared" si="4"/>
        <v>246.4</v>
      </c>
      <c r="I318" s="163" t="s">
        <v>939</v>
      </c>
    </row>
    <row r="319" ht="18" customHeight="1" spans="1:9">
      <c r="A319" s="158">
        <v>320</v>
      </c>
      <c r="B319" s="163" t="s">
        <v>951</v>
      </c>
      <c r="C319" s="163" t="s">
        <v>751</v>
      </c>
      <c r="D319" s="163" t="s">
        <v>952</v>
      </c>
      <c r="E319" s="163" t="s">
        <v>608</v>
      </c>
      <c r="F319" s="164">
        <v>4</v>
      </c>
      <c r="G319" s="164">
        <v>77</v>
      </c>
      <c r="H319" s="162">
        <f t="shared" si="4"/>
        <v>308</v>
      </c>
      <c r="I319" s="163" t="s">
        <v>939</v>
      </c>
    </row>
    <row r="320" ht="18" hidden="1" customHeight="1" spans="1:9">
      <c r="A320" s="158">
        <v>321</v>
      </c>
      <c r="B320" s="163" t="s">
        <v>953</v>
      </c>
      <c r="C320" s="163" t="s">
        <v>751</v>
      </c>
      <c r="D320" s="163" t="s">
        <v>952</v>
      </c>
      <c r="E320" s="163" t="s">
        <v>608</v>
      </c>
      <c r="F320" s="164"/>
      <c r="G320" s="164">
        <v>77</v>
      </c>
      <c r="H320" s="162">
        <f t="shared" si="4"/>
        <v>0</v>
      </c>
      <c r="I320" s="163" t="s">
        <v>939</v>
      </c>
    </row>
    <row r="321" ht="18" hidden="1" customHeight="1" spans="1:9">
      <c r="A321" s="158">
        <v>322</v>
      </c>
      <c r="B321" s="163" t="s">
        <v>954</v>
      </c>
      <c r="C321" s="163" t="s">
        <v>751</v>
      </c>
      <c r="D321" s="163" t="s">
        <v>952</v>
      </c>
      <c r="E321" s="163" t="s">
        <v>608</v>
      </c>
      <c r="F321" s="164"/>
      <c r="G321" s="164">
        <v>77</v>
      </c>
      <c r="H321" s="162">
        <f t="shared" si="4"/>
        <v>0</v>
      </c>
      <c r="I321" s="163" t="s">
        <v>939</v>
      </c>
    </row>
    <row r="322" ht="18" hidden="1" customHeight="1" spans="1:9">
      <c r="A322" s="158">
        <v>323</v>
      </c>
      <c r="B322" s="163" t="s">
        <v>955</v>
      </c>
      <c r="C322" s="164">
        <v>1</v>
      </c>
      <c r="D322" s="163" t="s">
        <v>931</v>
      </c>
      <c r="E322" s="163" t="s">
        <v>608</v>
      </c>
      <c r="F322" s="164"/>
      <c r="G322" s="164">
        <v>3671.8</v>
      </c>
      <c r="H322" s="162">
        <f t="shared" ref="H322:H385" si="5">F322*G322</f>
        <v>0</v>
      </c>
      <c r="I322" s="163" t="s">
        <v>939</v>
      </c>
    </row>
    <row r="323" ht="18" customHeight="1" spans="1:9">
      <c r="A323" s="158">
        <v>325</v>
      </c>
      <c r="B323" s="163" t="s">
        <v>956</v>
      </c>
      <c r="C323" s="163" t="s">
        <v>751</v>
      </c>
      <c r="D323" s="163" t="s">
        <v>770</v>
      </c>
      <c r="E323" s="163" t="s">
        <v>608</v>
      </c>
      <c r="F323" s="164">
        <v>1</v>
      </c>
      <c r="G323" s="164">
        <v>1921.7</v>
      </c>
      <c r="H323" s="162">
        <f t="shared" si="5"/>
        <v>1921.7</v>
      </c>
      <c r="I323" s="163" t="s">
        <v>957</v>
      </c>
    </row>
    <row r="324" ht="18" customHeight="1" spans="1:9">
      <c r="A324" s="158">
        <v>326</v>
      </c>
      <c r="B324" s="163" t="s">
        <v>958</v>
      </c>
      <c r="C324" s="163" t="s">
        <v>751</v>
      </c>
      <c r="D324" s="163" t="s">
        <v>767</v>
      </c>
      <c r="E324" s="163" t="s">
        <v>608</v>
      </c>
      <c r="F324" s="164">
        <v>2</v>
      </c>
      <c r="G324" s="164">
        <v>1513.6</v>
      </c>
      <c r="H324" s="162">
        <f t="shared" si="5"/>
        <v>3027.2</v>
      </c>
      <c r="I324" s="163" t="s">
        <v>957</v>
      </c>
    </row>
    <row r="325" ht="18" customHeight="1" spans="1:9">
      <c r="A325" s="158">
        <v>327</v>
      </c>
      <c r="B325" s="163" t="s">
        <v>959</v>
      </c>
      <c r="C325" s="163" t="s">
        <v>751</v>
      </c>
      <c r="D325" s="163" t="s">
        <v>767</v>
      </c>
      <c r="E325" s="163" t="s">
        <v>608</v>
      </c>
      <c r="F325" s="164">
        <v>1</v>
      </c>
      <c r="G325" s="164">
        <v>1576.3</v>
      </c>
      <c r="H325" s="162">
        <f t="shared" si="5"/>
        <v>1576.3</v>
      </c>
      <c r="I325" s="163" t="s">
        <v>957</v>
      </c>
    </row>
    <row r="326" ht="18" customHeight="1" spans="1:9">
      <c r="A326" s="158">
        <v>328</v>
      </c>
      <c r="B326" s="163" t="s">
        <v>960</v>
      </c>
      <c r="C326" s="163" t="s">
        <v>751</v>
      </c>
      <c r="D326" s="163" t="s">
        <v>770</v>
      </c>
      <c r="E326" s="163" t="s">
        <v>608</v>
      </c>
      <c r="F326" s="164">
        <v>2</v>
      </c>
      <c r="G326" s="164">
        <v>2440.9</v>
      </c>
      <c r="H326" s="162">
        <f t="shared" si="5"/>
        <v>4881.8</v>
      </c>
      <c r="I326" s="163" t="s">
        <v>957</v>
      </c>
    </row>
    <row r="327" ht="18" customHeight="1" spans="1:9">
      <c r="A327" s="158">
        <v>329</v>
      </c>
      <c r="B327" s="163" t="s">
        <v>961</v>
      </c>
      <c r="C327" s="163" t="s">
        <v>751</v>
      </c>
      <c r="D327" s="163" t="s">
        <v>767</v>
      </c>
      <c r="E327" s="163" t="s">
        <v>608</v>
      </c>
      <c r="F327" s="164">
        <v>2</v>
      </c>
      <c r="G327" s="164">
        <v>1408</v>
      </c>
      <c r="H327" s="162">
        <f t="shared" si="5"/>
        <v>2816</v>
      </c>
      <c r="I327" s="163" t="s">
        <v>957</v>
      </c>
    </row>
    <row r="328" ht="18" customHeight="1" spans="1:9">
      <c r="A328" s="158">
        <v>330</v>
      </c>
      <c r="B328" s="163" t="s">
        <v>962</v>
      </c>
      <c r="C328" s="163" t="s">
        <v>751</v>
      </c>
      <c r="D328" s="163" t="s">
        <v>770</v>
      </c>
      <c r="E328" s="163" t="s">
        <v>608</v>
      </c>
      <c r="F328" s="164">
        <v>1</v>
      </c>
      <c r="G328" s="164">
        <v>2417.8</v>
      </c>
      <c r="H328" s="162">
        <f t="shared" si="5"/>
        <v>2417.8</v>
      </c>
      <c r="I328" s="163" t="s">
        <v>957</v>
      </c>
    </row>
    <row r="329" ht="18" customHeight="1" spans="1:9">
      <c r="A329" s="158">
        <v>331</v>
      </c>
      <c r="B329" s="163" t="s">
        <v>963</v>
      </c>
      <c r="C329" s="163" t="s">
        <v>751</v>
      </c>
      <c r="D329" s="163" t="s">
        <v>770</v>
      </c>
      <c r="E329" s="163" t="s">
        <v>608</v>
      </c>
      <c r="F329" s="164">
        <v>1</v>
      </c>
      <c r="G329" s="164">
        <v>2392.5</v>
      </c>
      <c r="H329" s="162">
        <f t="shared" si="5"/>
        <v>2392.5</v>
      </c>
      <c r="I329" s="163" t="s">
        <v>957</v>
      </c>
    </row>
    <row r="330" ht="18" customHeight="1" spans="1:9">
      <c r="A330" s="158">
        <v>332</v>
      </c>
      <c r="B330" s="163" t="s">
        <v>964</v>
      </c>
      <c r="C330" s="163" t="s">
        <v>751</v>
      </c>
      <c r="D330" s="163" t="s">
        <v>770</v>
      </c>
      <c r="E330" s="163" t="s">
        <v>608</v>
      </c>
      <c r="F330" s="164">
        <v>1</v>
      </c>
      <c r="G330" s="164">
        <v>1906.3</v>
      </c>
      <c r="H330" s="162">
        <f t="shared" si="5"/>
        <v>1906.3</v>
      </c>
      <c r="I330" s="163" t="s">
        <v>957</v>
      </c>
    </row>
    <row r="331" ht="18" hidden="1" customHeight="1" spans="1:9">
      <c r="A331" s="158">
        <v>333</v>
      </c>
      <c r="B331" s="163" t="s">
        <v>965</v>
      </c>
      <c r="C331" s="163" t="s">
        <v>751</v>
      </c>
      <c r="D331" s="163" t="s">
        <v>770</v>
      </c>
      <c r="E331" s="163" t="s">
        <v>608</v>
      </c>
      <c r="F331" s="164"/>
      <c r="G331" s="164">
        <v>2440.9</v>
      </c>
      <c r="H331" s="162">
        <f t="shared" si="5"/>
        <v>0</v>
      </c>
      <c r="I331" s="163" t="s">
        <v>957</v>
      </c>
    </row>
    <row r="332" ht="18" customHeight="1" spans="1:9">
      <c r="A332" s="158">
        <v>334</v>
      </c>
      <c r="B332" s="163" t="s">
        <v>966</v>
      </c>
      <c r="C332" s="163" t="s">
        <v>751</v>
      </c>
      <c r="D332" s="163" t="s">
        <v>767</v>
      </c>
      <c r="E332" s="163" t="s">
        <v>608</v>
      </c>
      <c r="F332" s="164">
        <v>3</v>
      </c>
      <c r="G332" s="164">
        <v>1383.8</v>
      </c>
      <c r="H332" s="162">
        <f t="shared" si="5"/>
        <v>4151.4</v>
      </c>
      <c r="I332" s="163" t="s">
        <v>957</v>
      </c>
    </row>
    <row r="333" ht="18" customHeight="1" spans="1:9">
      <c r="A333" s="158">
        <v>335</v>
      </c>
      <c r="B333" s="163" t="s">
        <v>967</v>
      </c>
      <c r="C333" s="163" t="s">
        <v>751</v>
      </c>
      <c r="D333" s="163" t="s">
        <v>770</v>
      </c>
      <c r="E333" s="163" t="s">
        <v>608</v>
      </c>
      <c r="F333" s="164">
        <v>1</v>
      </c>
      <c r="G333" s="164">
        <v>3254.9</v>
      </c>
      <c r="H333" s="162">
        <f t="shared" si="5"/>
        <v>3254.9</v>
      </c>
      <c r="I333" s="163" t="s">
        <v>957</v>
      </c>
    </row>
    <row r="334" ht="18" customHeight="1" spans="1:9">
      <c r="A334" s="158">
        <v>336</v>
      </c>
      <c r="B334" s="163" t="s">
        <v>968</v>
      </c>
      <c r="C334" s="163" t="s">
        <v>751</v>
      </c>
      <c r="D334" s="163" t="s">
        <v>770</v>
      </c>
      <c r="E334" s="163" t="s">
        <v>608</v>
      </c>
      <c r="F334" s="164">
        <v>1</v>
      </c>
      <c r="G334" s="164">
        <v>2466.2</v>
      </c>
      <c r="H334" s="162">
        <f t="shared" si="5"/>
        <v>2466.2</v>
      </c>
      <c r="I334" s="163" t="s">
        <v>957</v>
      </c>
    </row>
    <row r="335" ht="18" customHeight="1" spans="1:9">
      <c r="A335" s="158">
        <v>337</v>
      </c>
      <c r="B335" s="163" t="s">
        <v>969</v>
      </c>
      <c r="C335" s="163" t="s">
        <v>751</v>
      </c>
      <c r="D335" s="163" t="s">
        <v>770</v>
      </c>
      <c r="E335" s="163" t="s">
        <v>608</v>
      </c>
      <c r="F335" s="164">
        <v>2</v>
      </c>
      <c r="G335" s="164">
        <v>2537.7</v>
      </c>
      <c r="H335" s="162">
        <f t="shared" si="5"/>
        <v>5075.4</v>
      </c>
      <c r="I335" s="163" t="s">
        <v>957</v>
      </c>
    </row>
    <row r="336" ht="18" hidden="1" customHeight="1" spans="1:9">
      <c r="A336" s="158">
        <v>338</v>
      </c>
      <c r="B336" s="163" t="s">
        <v>970</v>
      </c>
      <c r="C336" s="163" t="s">
        <v>751</v>
      </c>
      <c r="D336" s="163" t="s">
        <v>770</v>
      </c>
      <c r="E336" s="163" t="s">
        <v>608</v>
      </c>
      <c r="F336" s="164"/>
      <c r="G336" s="164">
        <v>2537.7</v>
      </c>
      <c r="H336" s="162">
        <f t="shared" si="5"/>
        <v>0</v>
      </c>
      <c r="I336" s="163" t="s">
        <v>957</v>
      </c>
    </row>
    <row r="337" ht="18" customHeight="1" spans="1:9">
      <c r="A337" s="158">
        <v>339</v>
      </c>
      <c r="B337" s="163" t="s">
        <v>971</v>
      </c>
      <c r="C337" s="163" t="s">
        <v>751</v>
      </c>
      <c r="D337" s="163" t="s">
        <v>767</v>
      </c>
      <c r="E337" s="163" t="s">
        <v>608</v>
      </c>
      <c r="F337" s="164">
        <v>1</v>
      </c>
      <c r="G337" s="164">
        <v>1639</v>
      </c>
      <c r="H337" s="162">
        <f t="shared" si="5"/>
        <v>1639</v>
      </c>
      <c r="I337" s="163" t="s">
        <v>957</v>
      </c>
    </row>
    <row r="338" ht="18" customHeight="1" spans="1:9">
      <c r="A338" s="158">
        <v>340</v>
      </c>
      <c r="B338" s="163" t="s">
        <v>972</v>
      </c>
      <c r="C338" s="163" t="s">
        <v>751</v>
      </c>
      <c r="D338" s="163" t="s">
        <v>798</v>
      </c>
      <c r="E338" s="163" t="s">
        <v>608</v>
      </c>
      <c r="F338" s="164">
        <v>1</v>
      </c>
      <c r="G338" s="164">
        <v>1249.6</v>
      </c>
      <c r="H338" s="162">
        <f t="shared" si="5"/>
        <v>1249.6</v>
      </c>
      <c r="I338" s="163" t="s">
        <v>957</v>
      </c>
    </row>
    <row r="339" ht="18" hidden="1" customHeight="1" spans="1:9">
      <c r="A339" s="158">
        <v>341</v>
      </c>
      <c r="B339" s="163" t="s">
        <v>973</v>
      </c>
      <c r="C339" s="163" t="s">
        <v>751</v>
      </c>
      <c r="D339" s="163" t="s">
        <v>767</v>
      </c>
      <c r="E339" s="163" t="s">
        <v>608</v>
      </c>
      <c r="F339" s="164"/>
      <c r="G339" s="164">
        <v>1513.6</v>
      </c>
      <c r="H339" s="162">
        <f t="shared" si="5"/>
        <v>0</v>
      </c>
      <c r="I339" s="163" t="s">
        <v>957</v>
      </c>
    </row>
    <row r="340" ht="18" customHeight="1" spans="1:9">
      <c r="A340" s="158">
        <v>342</v>
      </c>
      <c r="B340" s="163" t="s">
        <v>974</v>
      </c>
      <c r="C340" s="163" t="s">
        <v>751</v>
      </c>
      <c r="D340" s="163" t="s">
        <v>767</v>
      </c>
      <c r="E340" s="163" t="s">
        <v>608</v>
      </c>
      <c r="F340" s="164">
        <v>1</v>
      </c>
      <c r="G340" s="164">
        <v>1475.1</v>
      </c>
      <c r="H340" s="162">
        <f t="shared" si="5"/>
        <v>1475.1</v>
      </c>
      <c r="I340" s="163" t="s">
        <v>957</v>
      </c>
    </row>
    <row r="341" ht="18" hidden="1" customHeight="1" spans="1:9">
      <c r="A341" s="158">
        <v>343</v>
      </c>
      <c r="B341" s="163" t="s">
        <v>975</v>
      </c>
      <c r="C341" s="163" t="s">
        <v>751</v>
      </c>
      <c r="D341" s="163" t="s">
        <v>767</v>
      </c>
      <c r="E341" s="163" t="s">
        <v>608</v>
      </c>
      <c r="F341" s="164"/>
      <c r="G341" s="164">
        <v>1408</v>
      </c>
      <c r="H341" s="162">
        <f t="shared" si="5"/>
        <v>0</v>
      </c>
      <c r="I341" s="163" t="s">
        <v>957</v>
      </c>
    </row>
    <row r="342" ht="18" customHeight="1" spans="1:9">
      <c r="A342" s="158">
        <v>344</v>
      </c>
      <c r="B342" s="163" t="s">
        <v>976</v>
      </c>
      <c r="C342" s="163" t="s">
        <v>751</v>
      </c>
      <c r="D342" s="163" t="s">
        <v>767</v>
      </c>
      <c r="E342" s="163" t="s">
        <v>608</v>
      </c>
      <c r="F342" s="164">
        <v>1</v>
      </c>
      <c r="G342" s="164">
        <v>1546.6</v>
      </c>
      <c r="H342" s="162">
        <f t="shared" si="5"/>
        <v>1546.6</v>
      </c>
      <c r="I342" s="163" t="s">
        <v>957</v>
      </c>
    </row>
    <row r="343" ht="18" customHeight="1" spans="1:9">
      <c r="A343" s="158">
        <v>345</v>
      </c>
      <c r="B343" s="163" t="s">
        <v>977</v>
      </c>
      <c r="C343" s="163" t="s">
        <v>751</v>
      </c>
      <c r="D343" s="163" t="s">
        <v>798</v>
      </c>
      <c r="E343" s="163" t="s">
        <v>608</v>
      </c>
      <c r="F343" s="164">
        <v>23</v>
      </c>
      <c r="G343" s="164">
        <v>1260.6</v>
      </c>
      <c r="H343" s="162">
        <f t="shared" si="5"/>
        <v>28993.8</v>
      </c>
      <c r="I343" s="163" t="s">
        <v>957</v>
      </c>
    </row>
    <row r="344" ht="18" customHeight="1" spans="1:9">
      <c r="A344" s="158">
        <v>346</v>
      </c>
      <c r="B344" s="163" t="s">
        <v>978</v>
      </c>
      <c r="C344" s="163" t="s">
        <v>751</v>
      </c>
      <c r="D344" s="163" t="s">
        <v>798</v>
      </c>
      <c r="E344" s="163" t="s">
        <v>608</v>
      </c>
      <c r="F344" s="164">
        <v>14</v>
      </c>
      <c r="G344" s="164">
        <v>1298</v>
      </c>
      <c r="H344" s="162">
        <f t="shared" si="5"/>
        <v>18172</v>
      </c>
      <c r="I344" s="163" t="s">
        <v>957</v>
      </c>
    </row>
    <row r="345" ht="18" customHeight="1" spans="1:9">
      <c r="A345" s="158">
        <v>347</v>
      </c>
      <c r="B345" s="163" t="s">
        <v>978</v>
      </c>
      <c r="C345" s="163" t="s">
        <v>751</v>
      </c>
      <c r="D345" s="163" t="s">
        <v>798</v>
      </c>
      <c r="E345" s="163" t="s">
        <v>608</v>
      </c>
      <c r="F345" s="164">
        <v>14</v>
      </c>
      <c r="G345" s="164">
        <v>1346.4</v>
      </c>
      <c r="H345" s="162">
        <f t="shared" si="5"/>
        <v>18849.6</v>
      </c>
      <c r="I345" s="163" t="s">
        <v>957</v>
      </c>
    </row>
    <row r="346" ht="18" customHeight="1" spans="1:9">
      <c r="A346" s="158">
        <v>348</v>
      </c>
      <c r="B346" s="163" t="s">
        <v>979</v>
      </c>
      <c r="C346" s="163" t="s">
        <v>751</v>
      </c>
      <c r="D346" s="163" t="s">
        <v>798</v>
      </c>
      <c r="E346" s="163" t="s">
        <v>608</v>
      </c>
      <c r="F346" s="164">
        <v>14</v>
      </c>
      <c r="G346" s="164">
        <v>1250.7</v>
      </c>
      <c r="H346" s="162">
        <f t="shared" si="5"/>
        <v>17509.8</v>
      </c>
      <c r="I346" s="163" t="s">
        <v>957</v>
      </c>
    </row>
    <row r="347" ht="18" customHeight="1" spans="1:9">
      <c r="A347" s="158">
        <v>349</v>
      </c>
      <c r="B347" s="163" t="s">
        <v>980</v>
      </c>
      <c r="C347" s="163" t="s">
        <v>751</v>
      </c>
      <c r="D347" s="163" t="s">
        <v>917</v>
      </c>
      <c r="E347" s="163" t="s">
        <v>608</v>
      </c>
      <c r="F347" s="164">
        <v>3</v>
      </c>
      <c r="G347" s="164">
        <v>763.4</v>
      </c>
      <c r="H347" s="162">
        <f t="shared" si="5"/>
        <v>2290.2</v>
      </c>
      <c r="I347" s="163" t="s">
        <v>957</v>
      </c>
    </row>
    <row r="348" ht="18" customHeight="1" spans="1:9">
      <c r="A348" s="158">
        <v>350</v>
      </c>
      <c r="B348" s="163" t="s">
        <v>981</v>
      </c>
      <c r="C348" s="163" t="s">
        <v>751</v>
      </c>
      <c r="D348" s="163" t="s">
        <v>767</v>
      </c>
      <c r="E348" s="163" t="s">
        <v>608</v>
      </c>
      <c r="F348" s="164">
        <v>2</v>
      </c>
      <c r="G348" s="164">
        <v>1678.6</v>
      </c>
      <c r="H348" s="162">
        <f t="shared" si="5"/>
        <v>3357.2</v>
      </c>
      <c r="I348" s="163" t="s">
        <v>957</v>
      </c>
    </row>
    <row r="349" ht="18" customHeight="1" spans="1:9">
      <c r="A349" s="158">
        <v>351</v>
      </c>
      <c r="B349" s="163" t="s">
        <v>982</v>
      </c>
      <c r="C349" s="163" t="s">
        <v>751</v>
      </c>
      <c r="D349" s="163" t="s">
        <v>798</v>
      </c>
      <c r="E349" s="163" t="s">
        <v>608</v>
      </c>
      <c r="F349" s="164">
        <v>1</v>
      </c>
      <c r="G349" s="164">
        <v>1074.7</v>
      </c>
      <c r="H349" s="162">
        <f t="shared" si="5"/>
        <v>1074.7</v>
      </c>
      <c r="I349" s="163" t="s">
        <v>957</v>
      </c>
    </row>
    <row r="350" ht="18" customHeight="1" spans="1:9">
      <c r="A350" s="158">
        <v>352</v>
      </c>
      <c r="B350" s="163" t="s">
        <v>983</v>
      </c>
      <c r="C350" s="163" t="s">
        <v>751</v>
      </c>
      <c r="D350" s="163" t="s">
        <v>984</v>
      </c>
      <c r="E350" s="163" t="s">
        <v>608</v>
      </c>
      <c r="F350" s="164">
        <v>1</v>
      </c>
      <c r="G350" s="164">
        <v>1632.4</v>
      </c>
      <c r="H350" s="162">
        <f t="shared" si="5"/>
        <v>1632.4</v>
      </c>
      <c r="I350" s="163" t="s">
        <v>957</v>
      </c>
    </row>
    <row r="351" ht="18" customHeight="1" spans="1:9">
      <c r="A351" s="158">
        <v>353</v>
      </c>
      <c r="B351" s="163" t="s">
        <v>985</v>
      </c>
      <c r="C351" s="163" t="s">
        <v>751</v>
      </c>
      <c r="D351" s="163" t="s">
        <v>986</v>
      </c>
      <c r="E351" s="163" t="s">
        <v>608</v>
      </c>
      <c r="F351" s="164">
        <v>4</v>
      </c>
      <c r="G351" s="164">
        <v>1854.6</v>
      </c>
      <c r="H351" s="162">
        <f t="shared" si="5"/>
        <v>7418.4</v>
      </c>
      <c r="I351" s="163" t="s">
        <v>957</v>
      </c>
    </row>
    <row r="352" ht="18" customHeight="1" spans="1:9">
      <c r="A352" s="158">
        <v>354</v>
      </c>
      <c r="B352" s="163" t="s">
        <v>987</v>
      </c>
      <c r="C352" s="163" t="s">
        <v>751</v>
      </c>
      <c r="D352" s="163" t="s">
        <v>767</v>
      </c>
      <c r="E352" s="163" t="s">
        <v>608</v>
      </c>
      <c r="F352" s="164">
        <v>1</v>
      </c>
      <c r="G352" s="164">
        <v>1387.1</v>
      </c>
      <c r="H352" s="162">
        <f t="shared" si="5"/>
        <v>1387.1</v>
      </c>
      <c r="I352" s="163" t="s">
        <v>957</v>
      </c>
    </row>
    <row r="353" ht="18" customHeight="1" spans="1:9">
      <c r="A353" s="158">
        <v>355</v>
      </c>
      <c r="B353" s="163" t="s">
        <v>988</v>
      </c>
      <c r="C353" s="163" t="s">
        <v>751</v>
      </c>
      <c r="D353" s="163" t="s">
        <v>767</v>
      </c>
      <c r="E353" s="163" t="s">
        <v>608</v>
      </c>
      <c r="F353" s="164">
        <v>1</v>
      </c>
      <c r="G353" s="164">
        <v>1714.9</v>
      </c>
      <c r="H353" s="162">
        <f t="shared" si="5"/>
        <v>1714.9</v>
      </c>
      <c r="I353" s="163" t="s">
        <v>957</v>
      </c>
    </row>
    <row r="354" ht="18" customHeight="1" spans="1:9">
      <c r="A354" s="158">
        <v>356</v>
      </c>
      <c r="B354" s="163" t="s">
        <v>989</v>
      </c>
      <c r="C354" s="163" t="s">
        <v>751</v>
      </c>
      <c r="D354" s="163" t="s">
        <v>862</v>
      </c>
      <c r="E354" s="163" t="s">
        <v>608</v>
      </c>
      <c r="F354" s="164">
        <v>1</v>
      </c>
      <c r="G354" s="164">
        <v>4246</v>
      </c>
      <c r="H354" s="162">
        <f t="shared" si="5"/>
        <v>4246</v>
      </c>
      <c r="I354" s="163" t="s">
        <v>957</v>
      </c>
    </row>
    <row r="355" ht="18" customHeight="1" spans="1:9">
      <c r="A355" s="158">
        <v>357</v>
      </c>
      <c r="B355" s="163" t="s">
        <v>990</v>
      </c>
      <c r="C355" s="163" t="s">
        <v>751</v>
      </c>
      <c r="D355" s="163" t="s">
        <v>991</v>
      </c>
      <c r="E355" s="163" t="s">
        <v>608</v>
      </c>
      <c r="F355" s="164">
        <v>1</v>
      </c>
      <c r="G355" s="164">
        <v>2897.4</v>
      </c>
      <c r="H355" s="162">
        <f t="shared" si="5"/>
        <v>2897.4</v>
      </c>
      <c r="I355" s="163" t="s">
        <v>957</v>
      </c>
    </row>
    <row r="356" ht="18" customHeight="1" spans="1:9">
      <c r="A356" s="158">
        <v>358</v>
      </c>
      <c r="B356" s="163" t="s">
        <v>992</v>
      </c>
      <c r="C356" s="163" t="s">
        <v>751</v>
      </c>
      <c r="D356" s="163" t="s">
        <v>862</v>
      </c>
      <c r="E356" s="163" t="s">
        <v>608</v>
      </c>
      <c r="F356" s="164">
        <v>1</v>
      </c>
      <c r="G356" s="164">
        <v>7011.4</v>
      </c>
      <c r="H356" s="162">
        <f t="shared" si="5"/>
        <v>7011.4</v>
      </c>
      <c r="I356" s="163" t="s">
        <v>957</v>
      </c>
    </row>
    <row r="357" ht="18" hidden="1" customHeight="1" spans="1:9">
      <c r="A357" s="158">
        <v>359</v>
      </c>
      <c r="B357" s="163" t="s">
        <v>993</v>
      </c>
      <c r="C357" s="163" t="s">
        <v>751</v>
      </c>
      <c r="D357" s="163" t="s">
        <v>767</v>
      </c>
      <c r="E357" s="163" t="s">
        <v>608</v>
      </c>
      <c r="F357" s="164"/>
      <c r="G357" s="164">
        <v>1383.8</v>
      </c>
      <c r="H357" s="162">
        <f t="shared" si="5"/>
        <v>0</v>
      </c>
      <c r="I357" s="163" t="s">
        <v>957</v>
      </c>
    </row>
    <row r="358" ht="18" hidden="1" customHeight="1" spans="1:9">
      <c r="A358" s="158">
        <v>360</v>
      </c>
      <c r="B358" s="163" t="s">
        <v>994</v>
      </c>
      <c r="C358" s="163" t="s">
        <v>751</v>
      </c>
      <c r="D358" s="163" t="s">
        <v>767</v>
      </c>
      <c r="E358" s="163" t="s">
        <v>608</v>
      </c>
      <c r="F358" s="164"/>
      <c r="G358" s="164">
        <v>1383.8</v>
      </c>
      <c r="H358" s="162">
        <f t="shared" si="5"/>
        <v>0</v>
      </c>
      <c r="I358" s="163" t="s">
        <v>957</v>
      </c>
    </row>
    <row r="359" ht="18" customHeight="1" spans="1:9">
      <c r="A359" s="158">
        <v>361</v>
      </c>
      <c r="B359" s="163" t="s">
        <v>995</v>
      </c>
      <c r="C359" s="163" t="s">
        <v>751</v>
      </c>
      <c r="D359" s="163" t="s">
        <v>996</v>
      </c>
      <c r="E359" s="163" t="s">
        <v>608</v>
      </c>
      <c r="F359" s="164">
        <v>1</v>
      </c>
      <c r="G359" s="164">
        <v>288.2</v>
      </c>
      <c r="H359" s="162">
        <f t="shared" si="5"/>
        <v>288.2</v>
      </c>
      <c r="I359" s="163" t="s">
        <v>957</v>
      </c>
    </row>
    <row r="360" ht="18" customHeight="1" spans="1:9">
      <c r="A360" s="158">
        <v>362</v>
      </c>
      <c r="B360" s="163" t="s">
        <v>997</v>
      </c>
      <c r="C360" s="163" t="s">
        <v>751</v>
      </c>
      <c r="D360" s="163" t="s">
        <v>798</v>
      </c>
      <c r="E360" s="163" t="s">
        <v>608</v>
      </c>
      <c r="F360" s="164">
        <v>3</v>
      </c>
      <c r="G360" s="164">
        <v>997.7</v>
      </c>
      <c r="H360" s="162">
        <f t="shared" si="5"/>
        <v>2993.1</v>
      </c>
      <c r="I360" s="163" t="s">
        <v>957</v>
      </c>
    </row>
    <row r="361" ht="18" customHeight="1" spans="1:9">
      <c r="A361" s="158">
        <v>363</v>
      </c>
      <c r="B361" s="165" t="s">
        <v>998</v>
      </c>
      <c r="C361" s="163" t="s">
        <v>751</v>
      </c>
      <c r="D361" s="163" t="s">
        <v>767</v>
      </c>
      <c r="E361" s="163" t="s">
        <v>608</v>
      </c>
      <c r="F361" s="164">
        <v>6</v>
      </c>
      <c r="G361" s="164">
        <v>1375</v>
      </c>
      <c r="H361" s="162">
        <f t="shared" si="5"/>
        <v>8250</v>
      </c>
      <c r="I361" s="163" t="s">
        <v>957</v>
      </c>
    </row>
    <row r="362" ht="18" hidden="1" customHeight="1" spans="1:9">
      <c r="A362" s="158">
        <v>364</v>
      </c>
      <c r="B362" s="163" t="s">
        <v>999</v>
      </c>
      <c r="C362" s="163" t="s">
        <v>751</v>
      </c>
      <c r="D362" s="163" t="s">
        <v>767</v>
      </c>
      <c r="E362" s="163" t="s">
        <v>608</v>
      </c>
      <c r="F362" s="164"/>
      <c r="G362" s="164">
        <v>1375</v>
      </c>
      <c r="H362" s="162">
        <f t="shared" si="5"/>
        <v>0</v>
      </c>
      <c r="I362" s="163" t="s">
        <v>957</v>
      </c>
    </row>
    <row r="363" ht="18" hidden="1" customHeight="1" spans="1:9">
      <c r="A363" s="158">
        <v>365</v>
      </c>
      <c r="B363" s="163" t="s">
        <v>1000</v>
      </c>
      <c r="C363" s="163" t="s">
        <v>751</v>
      </c>
      <c r="D363" s="163" t="s">
        <v>767</v>
      </c>
      <c r="E363" s="163" t="s">
        <v>608</v>
      </c>
      <c r="F363" s="164"/>
      <c r="G363" s="164">
        <v>1375</v>
      </c>
      <c r="H363" s="162">
        <f t="shared" si="5"/>
        <v>0</v>
      </c>
      <c r="I363" s="163" t="s">
        <v>957</v>
      </c>
    </row>
    <row r="364" ht="18" hidden="1" customHeight="1" spans="1:9">
      <c r="A364" s="158">
        <v>366</v>
      </c>
      <c r="B364" s="163" t="s">
        <v>1001</v>
      </c>
      <c r="C364" s="163" t="s">
        <v>751</v>
      </c>
      <c r="D364" s="163" t="s">
        <v>767</v>
      </c>
      <c r="E364" s="163" t="s">
        <v>608</v>
      </c>
      <c r="F364" s="164"/>
      <c r="G364" s="164">
        <v>1375</v>
      </c>
      <c r="H364" s="162">
        <f t="shared" si="5"/>
        <v>0</v>
      </c>
      <c r="I364" s="163" t="s">
        <v>957</v>
      </c>
    </row>
    <row r="365" ht="18" hidden="1" customHeight="1" spans="1:9">
      <c r="A365" s="158">
        <v>367</v>
      </c>
      <c r="B365" s="163" t="s">
        <v>1002</v>
      </c>
      <c r="C365" s="163" t="s">
        <v>751</v>
      </c>
      <c r="D365" s="163" t="s">
        <v>767</v>
      </c>
      <c r="E365" s="163" t="s">
        <v>608</v>
      </c>
      <c r="F365" s="164"/>
      <c r="G365" s="164">
        <v>1375</v>
      </c>
      <c r="H365" s="162">
        <f t="shared" si="5"/>
        <v>0</v>
      </c>
      <c r="I365" s="163" t="s">
        <v>957</v>
      </c>
    </row>
    <row r="366" ht="18" hidden="1" customHeight="1" spans="1:9">
      <c r="A366" s="158">
        <v>368</v>
      </c>
      <c r="B366" s="163" t="s">
        <v>1003</v>
      </c>
      <c r="C366" s="163" t="s">
        <v>751</v>
      </c>
      <c r="D366" s="163" t="s">
        <v>767</v>
      </c>
      <c r="E366" s="163" t="s">
        <v>608</v>
      </c>
      <c r="F366" s="164"/>
      <c r="G366" s="164">
        <v>1375</v>
      </c>
      <c r="H366" s="162">
        <f t="shared" si="5"/>
        <v>0</v>
      </c>
      <c r="I366" s="163" t="s">
        <v>957</v>
      </c>
    </row>
    <row r="367" ht="72" spans="1:9">
      <c r="A367" s="158">
        <v>369</v>
      </c>
      <c r="B367" s="165" t="s">
        <v>1004</v>
      </c>
      <c r="C367" s="164">
        <v>0.5</v>
      </c>
      <c r="D367" s="163" t="s">
        <v>931</v>
      </c>
      <c r="E367" s="163" t="s">
        <v>608</v>
      </c>
      <c r="F367" s="164">
        <v>22</v>
      </c>
      <c r="G367" s="164">
        <v>2734.6</v>
      </c>
      <c r="H367" s="162">
        <f t="shared" si="5"/>
        <v>60161.2</v>
      </c>
      <c r="I367" s="163" t="s">
        <v>957</v>
      </c>
    </row>
    <row r="368" ht="18" hidden="1" customHeight="1" spans="1:9">
      <c r="A368" s="158">
        <v>370</v>
      </c>
      <c r="B368" s="163" t="s">
        <v>1005</v>
      </c>
      <c r="C368" s="164">
        <v>0.5</v>
      </c>
      <c r="D368" s="163" t="s">
        <v>931</v>
      </c>
      <c r="E368" s="163" t="s">
        <v>608</v>
      </c>
      <c r="F368" s="164"/>
      <c r="G368" s="164">
        <v>2734.6</v>
      </c>
      <c r="H368" s="162">
        <f t="shared" si="5"/>
        <v>0</v>
      </c>
      <c r="I368" s="163" t="s">
        <v>957</v>
      </c>
    </row>
    <row r="369" ht="18" hidden="1" customHeight="1" spans="1:9">
      <c r="A369" s="158">
        <v>371</v>
      </c>
      <c r="B369" s="163" t="s">
        <v>1006</v>
      </c>
      <c r="C369" s="164">
        <v>0.5</v>
      </c>
      <c r="D369" s="163" t="s">
        <v>931</v>
      </c>
      <c r="E369" s="163" t="s">
        <v>608</v>
      </c>
      <c r="F369" s="164"/>
      <c r="G369" s="164">
        <v>2734.6</v>
      </c>
      <c r="H369" s="162">
        <f t="shared" si="5"/>
        <v>0</v>
      </c>
      <c r="I369" s="163" t="s">
        <v>957</v>
      </c>
    </row>
    <row r="370" ht="18" hidden="1" customHeight="1" spans="1:9">
      <c r="A370" s="158">
        <v>372</v>
      </c>
      <c r="B370" s="163" t="s">
        <v>1007</v>
      </c>
      <c r="C370" s="164">
        <v>0.5</v>
      </c>
      <c r="D370" s="163" t="s">
        <v>931</v>
      </c>
      <c r="E370" s="163" t="s">
        <v>608</v>
      </c>
      <c r="F370" s="164"/>
      <c r="G370" s="164">
        <v>2734.6</v>
      </c>
      <c r="H370" s="162">
        <f t="shared" si="5"/>
        <v>0</v>
      </c>
      <c r="I370" s="163" t="s">
        <v>957</v>
      </c>
    </row>
    <row r="371" ht="18" hidden="1" customHeight="1" spans="1:9">
      <c r="A371" s="158">
        <v>373</v>
      </c>
      <c r="B371" s="163" t="s">
        <v>1008</v>
      </c>
      <c r="C371" s="164">
        <v>0.5</v>
      </c>
      <c r="D371" s="163" t="s">
        <v>931</v>
      </c>
      <c r="E371" s="163" t="s">
        <v>608</v>
      </c>
      <c r="F371" s="164"/>
      <c r="G371" s="164">
        <v>2734.6</v>
      </c>
      <c r="H371" s="162">
        <f t="shared" si="5"/>
        <v>0</v>
      </c>
      <c r="I371" s="163" t="s">
        <v>957</v>
      </c>
    </row>
    <row r="372" ht="18" hidden="1" customHeight="1" spans="1:9">
      <c r="A372" s="158">
        <v>374</v>
      </c>
      <c r="B372" s="163" t="s">
        <v>1009</v>
      </c>
      <c r="C372" s="164">
        <v>0.5</v>
      </c>
      <c r="D372" s="163" t="s">
        <v>931</v>
      </c>
      <c r="E372" s="163" t="s">
        <v>608</v>
      </c>
      <c r="F372" s="164"/>
      <c r="G372" s="164">
        <v>2734.6</v>
      </c>
      <c r="H372" s="162">
        <f t="shared" si="5"/>
        <v>0</v>
      </c>
      <c r="I372" s="163" t="s">
        <v>957</v>
      </c>
    </row>
    <row r="373" ht="18" hidden="1" customHeight="1" spans="1:9">
      <c r="A373" s="158">
        <v>375</v>
      </c>
      <c r="B373" s="163" t="s">
        <v>1010</v>
      </c>
      <c r="C373" s="164">
        <v>0.5</v>
      </c>
      <c r="D373" s="163" t="s">
        <v>931</v>
      </c>
      <c r="E373" s="163" t="s">
        <v>608</v>
      </c>
      <c r="F373" s="164"/>
      <c r="G373" s="164">
        <v>2734.6</v>
      </c>
      <c r="H373" s="162">
        <f t="shared" si="5"/>
        <v>0</v>
      </c>
      <c r="I373" s="163" t="s">
        <v>957</v>
      </c>
    </row>
    <row r="374" ht="18" hidden="1" customHeight="1" spans="1:9">
      <c r="A374" s="158">
        <v>376</v>
      </c>
      <c r="B374" s="163" t="s">
        <v>1011</v>
      </c>
      <c r="C374" s="164">
        <v>0.5</v>
      </c>
      <c r="D374" s="163" t="s">
        <v>931</v>
      </c>
      <c r="E374" s="163" t="s">
        <v>608</v>
      </c>
      <c r="F374" s="164"/>
      <c r="G374" s="164">
        <v>2734.6</v>
      </c>
      <c r="H374" s="162">
        <f t="shared" si="5"/>
        <v>0</v>
      </c>
      <c r="I374" s="163" t="s">
        <v>957</v>
      </c>
    </row>
    <row r="375" ht="18" hidden="1" customHeight="1" spans="1:9">
      <c r="A375" s="158">
        <v>377</v>
      </c>
      <c r="B375" s="163" t="s">
        <v>1012</v>
      </c>
      <c r="C375" s="164">
        <v>0.5</v>
      </c>
      <c r="D375" s="163" t="s">
        <v>931</v>
      </c>
      <c r="E375" s="163" t="s">
        <v>608</v>
      </c>
      <c r="F375" s="164"/>
      <c r="G375" s="164">
        <v>2734.6</v>
      </c>
      <c r="H375" s="162">
        <f t="shared" si="5"/>
        <v>0</v>
      </c>
      <c r="I375" s="163" t="s">
        <v>957</v>
      </c>
    </row>
    <row r="376" ht="18" hidden="1" customHeight="1" spans="1:9">
      <c r="A376" s="158">
        <v>378</v>
      </c>
      <c r="B376" s="163" t="s">
        <v>1013</v>
      </c>
      <c r="C376" s="164">
        <v>0.5</v>
      </c>
      <c r="D376" s="163" t="s">
        <v>931</v>
      </c>
      <c r="E376" s="163" t="s">
        <v>608</v>
      </c>
      <c r="F376" s="164"/>
      <c r="G376" s="164">
        <v>2734.6</v>
      </c>
      <c r="H376" s="162">
        <f t="shared" si="5"/>
        <v>0</v>
      </c>
      <c r="I376" s="163" t="s">
        <v>957</v>
      </c>
    </row>
    <row r="377" ht="18" hidden="1" customHeight="1" spans="1:9">
      <c r="A377" s="158">
        <v>379</v>
      </c>
      <c r="B377" s="163" t="s">
        <v>1014</v>
      </c>
      <c r="C377" s="164">
        <v>0.5</v>
      </c>
      <c r="D377" s="163" t="s">
        <v>931</v>
      </c>
      <c r="E377" s="163" t="s">
        <v>608</v>
      </c>
      <c r="F377" s="164"/>
      <c r="G377" s="164">
        <v>2734.6</v>
      </c>
      <c r="H377" s="162">
        <f t="shared" si="5"/>
        <v>0</v>
      </c>
      <c r="I377" s="163" t="s">
        <v>957</v>
      </c>
    </row>
    <row r="378" ht="18" hidden="1" customHeight="1" spans="1:9">
      <c r="A378" s="158">
        <v>380</v>
      </c>
      <c r="B378" s="163" t="s">
        <v>1015</v>
      </c>
      <c r="C378" s="164">
        <v>0.5</v>
      </c>
      <c r="D378" s="163" t="s">
        <v>931</v>
      </c>
      <c r="E378" s="163" t="s">
        <v>608</v>
      </c>
      <c r="F378" s="164"/>
      <c r="G378" s="164">
        <v>2734.6</v>
      </c>
      <c r="H378" s="162">
        <f t="shared" si="5"/>
        <v>0</v>
      </c>
      <c r="I378" s="163" t="s">
        <v>957</v>
      </c>
    </row>
    <row r="379" ht="18" hidden="1" customHeight="1" spans="1:9">
      <c r="A379" s="158">
        <v>381</v>
      </c>
      <c r="B379" s="163" t="s">
        <v>1016</v>
      </c>
      <c r="C379" s="164">
        <v>0.5</v>
      </c>
      <c r="D379" s="163" t="s">
        <v>931</v>
      </c>
      <c r="E379" s="163" t="s">
        <v>608</v>
      </c>
      <c r="F379" s="164"/>
      <c r="G379" s="164">
        <v>2734.6</v>
      </c>
      <c r="H379" s="162">
        <f t="shared" si="5"/>
        <v>0</v>
      </c>
      <c r="I379" s="163" t="s">
        <v>957</v>
      </c>
    </row>
    <row r="380" ht="18" hidden="1" customHeight="1" spans="1:9">
      <c r="A380" s="158">
        <v>382</v>
      </c>
      <c r="B380" s="163" t="s">
        <v>1017</v>
      </c>
      <c r="C380" s="164">
        <v>0.5</v>
      </c>
      <c r="D380" s="163" t="s">
        <v>931</v>
      </c>
      <c r="E380" s="163" t="s">
        <v>608</v>
      </c>
      <c r="F380" s="164"/>
      <c r="G380" s="164">
        <v>2734.6</v>
      </c>
      <c r="H380" s="162">
        <f t="shared" si="5"/>
        <v>0</v>
      </c>
      <c r="I380" s="163" t="s">
        <v>957</v>
      </c>
    </row>
    <row r="381" ht="18" hidden="1" customHeight="1" spans="1:9">
      <c r="A381" s="158">
        <v>383</v>
      </c>
      <c r="B381" s="163" t="s">
        <v>1018</v>
      </c>
      <c r="C381" s="164">
        <v>0.5</v>
      </c>
      <c r="D381" s="163" t="s">
        <v>931</v>
      </c>
      <c r="E381" s="163" t="s">
        <v>608</v>
      </c>
      <c r="F381" s="164"/>
      <c r="G381" s="164">
        <v>2734.6</v>
      </c>
      <c r="H381" s="162">
        <f t="shared" si="5"/>
        <v>0</v>
      </c>
      <c r="I381" s="163" t="s">
        <v>957</v>
      </c>
    </row>
    <row r="382" ht="18" hidden="1" customHeight="1" spans="1:9">
      <c r="A382" s="158">
        <v>384</v>
      </c>
      <c r="B382" s="163" t="s">
        <v>1019</v>
      </c>
      <c r="C382" s="164">
        <v>0.5</v>
      </c>
      <c r="D382" s="163" t="s">
        <v>931</v>
      </c>
      <c r="E382" s="163" t="s">
        <v>608</v>
      </c>
      <c r="F382" s="164"/>
      <c r="G382" s="164">
        <v>2734.6</v>
      </c>
      <c r="H382" s="162">
        <f t="shared" si="5"/>
        <v>0</v>
      </c>
      <c r="I382" s="163" t="s">
        <v>957</v>
      </c>
    </row>
    <row r="383" ht="18" hidden="1" customHeight="1" spans="1:9">
      <c r="A383" s="158">
        <v>385</v>
      </c>
      <c r="B383" s="163" t="s">
        <v>1020</v>
      </c>
      <c r="C383" s="164">
        <v>0.5</v>
      </c>
      <c r="D383" s="163" t="s">
        <v>931</v>
      </c>
      <c r="E383" s="163" t="s">
        <v>608</v>
      </c>
      <c r="F383" s="164"/>
      <c r="G383" s="164">
        <v>2734.6</v>
      </c>
      <c r="H383" s="162">
        <f t="shared" si="5"/>
        <v>0</v>
      </c>
      <c r="I383" s="163" t="s">
        <v>957</v>
      </c>
    </row>
    <row r="384" ht="18" hidden="1" customHeight="1" spans="1:9">
      <c r="A384" s="158">
        <v>386</v>
      </c>
      <c r="B384" s="163" t="s">
        <v>1021</v>
      </c>
      <c r="C384" s="164">
        <v>0.5</v>
      </c>
      <c r="D384" s="163" t="s">
        <v>931</v>
      </c>
      <c r="E384" s="163" t="s">
        <v>608</v>
      </c>
      <c r="F384" s="164"/>
      <c r="G384" s="164">
        <v>2734.6</v>
      </c>
      <c r="H384" s="162">
        <f t="shared" si="5"/>
        <v>0</v>
      </c>
      <c r="I384" s="163" t="s">
        <v>957</v>
      </c>
    </row>
    <row r="385" ht="18" hidden="1" customHeight="1" spans="1:9">
      <c r="A385" s="158">
        <v>387</v>
      </c>
      <c r="B385" s="163" t="s">
        <v>1022</v>
      </c>
      <c r="C385" s="164">
        <v>0.5</v>
      </c>
      <c r="D385" s="163" t="s">
        <v>931</v>
      </c>
      <c r="E385" s="163" t="s">
        <v>608</v>
      </c>
      <c r="F385" s="164"/>
      <c r="G385" s="164">
        <v>2734.6</v>
      </c>
      <c r="H385" s="162">
        <f t="shared" si="5"/>
        <v>0</v>
      </c>
      <c r="I385" s="163" t="s">
        <v>957</v>
      </c>
    </row>
    <row r="386" ht="18" hidden="1" customHeight="1" spans="1:9">
      <c r="A386" s="158">
        <v>388</v>
      </c>
      <c r="B386" s="163" t="s">
        <v>1023</v>
      </c>
      <c r="C386" s="164">
        <v>0.5</v>
      </c>
      <c r="D386" s="163" t="s">
        <v>931</v>
      </c>
      <c r="E386" s="163" t="s">
        <v>608</v>
      </c>
      <c r="F386" s="164"/>
      <c r="G386" s="164">
        <v>2734.6</v>
      </c>
      <c r="H386" s="162">
        <f t="shared" ref="H386:H439" si="6">F386*G386</f>
        <v>0</v>
      </c>
      <c r="I386" s="163" t="s">
        <v>957</v>
      </c>
    </row>
    <row r="387" ht="18" hidden="1" customHeight="1" spans="1:9">
      <c r="A387" s="158">
        <v>389</v>
      </c>
      <c r="B387" s="163" t="s">
        <v>1024</v>
      </c>
      <c r="C387" s="164">
        <v>0.5</v>
      </c>
      <c r="D387" s="163" t="s">
        <v>931</v>
      </c>
      <c r="E387" s="163" t="s">
        <v>608</v>
      </c>
      <c r="F387" s="164"/>
      <c r="G387" s="164">
        <v>2734.6</v>
      </c>
      <c r="H387" s="162">
        <f t="shared" si="6"/>
        <v>0</v>
      </c>
      <c r="I387" s="163" t="s">
        <v>957</v>
      </c>
    </row>
    <row r="388" ht="18" hidden="1" customHeight="1" spans="1:9">
      <c r="A388" s="158">
        <v>390</v>
      </c>
      <c r="B388" s="163" t="s">
        <v>1025</v>
      </c>
      <c r="C388" s="164">
        <v>0.5</v>
      </c>
      <c r="D388" s="163" t="s">
        <v>931</v>
      </c>
      <c r="E388" s="163" t="s">
        <v>608</v>
      </c>
      <c r="F388" s="164"/>
      <c r="G388" s="164">
        <v>2734.6</v>
      </c>
      <c r="H388" s="162">
        <f t="shared" si="6"/>
        <v>0</v>
      </c>
      <c r="I388" s="163" t="s">
        <v>957</v>
      </c>
    </row>
    <row r="389" ht="18" customHeight="1" spans="1:9">
      <c r="A389" s="158">
        <v>391</v>
      </c>
      <c r="B389" s="163" t="s">
        <v>1026</v>
      </c>
      <c r="C389" s="163" t="s">
        <v>751</v>
      </c>
      <c r="D389" s="163" t="s">
        <v>984</v>
      </c>
      <c r="E389" s="163" t="s">
        <v>608</v>
      </c>
      <c r="F389" s="164">
        <v>1</v>
      </c>
      <c r="G389" s="164">
        <v>2268.2</v>
      </c>
      <c r="H389" s="162">
        <f t="shared" si="6"/>
        <v>2268.2</v>
      </c>
      <c r="I389" s="163" t="s">
        <v>957</v>
      </c>
    </row>
    <row r="390" ht="18" customHeight="1" spans="1:9">
      <c r="A390" s="158">
        <v>392</v>
      </c>
      <c r="B390" s="163" t="s">
        <v>1027</v>
      </c>
      <c r="C390" s="163" t="s">
        <v>751</v>
      </c>
      <c r="D390" s="163" t="s">
        <v>984</v>
      </c>
      <c r="E390" s="163" t="s">
        <v>608</v>
      </c>
      <c r="F390" s="164">
        <v>4</v>
      </c>
      <c r="G390" s="164">
        <v>2247.3</v>
      </c>
      <c r="H390" s="162">
        <f t="shared" si="6"/>
        <v>8989.2</v>
      </c>
      <c r="I390" s="163" t="s">
        <v>957</v>
      </c>
    </row>
    <row r="391" ht="18" customHeight="1" spans="1:9">
      <c r="A391" s="158">
        <v>393</v>
      </c>
      <c r="B391" s="163" t="s">
        <v>1028</v>
      </c>
      <c r="C391" s="163" t="s">
        <v>751</v>
      </c>
      <c r="D391" s="163" t="s">
        <v>984</v>
      </c>
      <c r="E391" s="163" t="s">
        <v>608</v>
      </c>
      <c r="F391" s="164">
        <v>1</v>
      </c>
      <c r="G391" s="164">
        <v>2267.1</v>
      </c>
      <c r="H391" s="162">
        <f t="shared" si="6"/>
        <v>2267.1</v>
      </c>
      <c r="I391" s="163" t="s">
        <v>957</v>
      </c>
    </row>
    <row r="392" ht="18" customHeight="1" spans="1:9">
      <c r="A392" s="158">
        <v>394</v>
      </c>
      <c r="B392" s="163" t="s">
        <v>1029</v>
      </c>
      <c r="C392" s="163" t="s">
        <v>751</v>
      </c>
      <c r="D392" s="163" t="s">
        <v>984</v>
      </c>
      <c r="E392" s="163" t="s">
        <v>608</v>
      </c>
      <c r="F392" s="164">
        <v>2</v>
      </c>
      <c r="G392" s="164">
        <v>2246.2</v>
      </c>
      <c r="H392" s="162">
        <f t="shared" si="6"/>
        <v>4492.4</v>
      </c>
      <c r="I392" s="163" t="s">
        <v>957</v>
      </c>
    </row>
    <row r="393" ht="18" customHeight="1" spans="1:9">
      <c r="A393" s="158">
        <v>395</v>
      </c>
      <c r="B393" s="163" t="s">
        <v>1030</v>
      </c>
      <c r="C393" s="163" t="s">
        <v>751</v>
      </c>
      <c r="D393" s="163" t="s">
        <v>984</v>
      </c>
      <c r="E393" s="163" t="s">
        <v>608</v>
      </c>
      <c r="F393" s="164">
        <v>1</v>
      </c>
      <c r="G393" s="164">
        <v>1904.1</v>
      </c>
      <c r="H393" s="162">
        <f t="shared" si="6"/>
        <v>1904.1</v>
      </c>
      <c r="I393" s="163" t="s">
        <v>957</v>
      </c>
    </row>
    <row r="394" ht="18" hidden="1" customHeight="1" spans="1:9">
      <c r="A394" s="158">
        <v>396</v>
      </c>
      <c r="B394" s="163" t="s">
        <v>1031</v>
      </c>
      <c r="C394" s="163" t="s">
        <v>751</v>
      </c>
      <c r="D394" s="163" t="s">
        <v>984</v>
      </c>
      <c r="E394" s="163" t="s">
        <v>608</v>
      </c>
      <c r="F394" s="164"/>
      <c r="G394" s="164">
        <v>2247.3</v>
      </c>
      <c r="H394" s="162">
        <f t="shared" si="6"/>
        <v>0</v>
      </c>
      <c r="I394" s="163" t="s">
        <v>957</v>
      </c>
    </row>
    <row r="395" ht="18" customHeight="1" spans="1:9">
      <c r="A395" s="158">
        <v>397</v>
      </c>
      <c r="B395" s="163" t="s">
        <v>1032</v>
      </c>
      <c r="C395" s="163" t="s">
        <v>751</v>
      </c>
      <c r="D395" s="163" t="s">
        <v>984</v>
      </c>
      <c r="E395" s="163" t="s">
        <v>608</v>
      </c>
      <c r="F395" s="164">
        <v>2</v>
      </c>
      <c r="G395" s="164">
        <v>2289.1</v>
      </c>
      <c r="H395" s="162">
        <f t="shared" si="6"/>
        <v>4578.2</v>
      </c>
      <c r="I395" s="163" t="s">
        <v>957</v>
      </c>
    </row>
    <row r="396" ht="18" hidden="1" customHeight="1" spans="1:9">
      <c r="A396" s="158">
        <v>398</v>
      </c>
      <c r="B396" s="163" t="s">
        <v>1033</v>
      </c>
      <c r="C396" s="163" t="s">
        <v>751</v>
      </c>
      <c r="D396" s="163" t="s">
        <v>984</v>
      </c>
      <c r="E396" s="163" t="s">
        <v>608</v>
      </c>
      <c r="F396" s="164"/>
      <c r="G396" s="164">
        <v>2247.3</v>
      </c>
      <c r="H396" s="162">
        <f t="shared" si="6"/>
        <v>0</v>
      </c>
      <c r="I396" s="163" t="s">
        <v>957</v>
      </c>
    </row>
    <row r="397" ht="18" hidden="1" customHeight="1" spans="1:9">
      <c r="A397" s="158">
        <v>399</v>
      </c>
      <c r="B397" s="163" t="s">
        <v>1034</v>
      </c>
      <c r="C397" s="163" t="s">
        <v>751</v>
      </c>
      <c r="D397" s="163" t="s">
        <v>984</v>
      </c>
      <c r="E397" s="163" t="s">
        <v>608</v>
      </c>
      <c r="F397" s="164"/>
      <c r="G397" s="164">
        <v>2246.2</v>
      </c>
      <c r="H397" s="162">
        <f t="shared" si="6"/>
        <v>0</v>
      </c>
      <c r="I397" s="163" t="s">
        <v>957</v>
      </c>
    </row>
    <row r="398" ht="18" customHeight="1" spans="1:9">
      <c r="A398" s="158">
        <v>400</v>
      </c>
      <c r="B398" s="163" t="s">
        <v>1035</v>
      </c>
      <c r="C398" s="163" t="s">
        <v>751</v>
      </c>
      <c r="D398" s="163" t="s">
        <v>984</v>
      </c>
      <c r="E398" s="163" t="s">
        <v>608</v>
      </c>
      <c r="F398" s="164">
        <v>1</v>
      </c>
      <c r="G398" s="164">
        <v>2061.4</v>
      </c>
      <c r="H398" s="162">
        <f t="shared" si="6"/>
        <v>2061.4</v>
      </c>
      <c r="I398" s="163" t="s">
        <v>957</v>
      </c>
    </row>
    <row r="399" ht="18" hidden="1" customHeight="1" spans="1:9">
      <c r="A399" s="158">
        <v>401</v>
      </c>
      <c r="B399" s="163" t="s">
        <v>1036</v>
      </c>
      <c r="C399" s="163" t="s">
        <v>751</v>
      </c>
      <c r="D399" s="163" t="s">
        <v>984</v>
      </c>
      <c r="E399" s="163" t="s">
        <v>608</v>
      </c>
      <c r="F399" s="164"/>
      <c r="G399" s="164">
        <v>2247.3</v>
      </c>
      <c r="H399" s="162">
        <f t="shared" si="6"/>
        <v>0</v>
      </c>
      <c r="I399" s="163" t="s">
        <v>957</v>
      </c>
    </row>
    <row r="400" ht="18" customHeight="1" spans="1:9">
      <c r="A400" s="158">
        <v>402</v>
      </c>
      <c r="B400" s="163" t="s">
        <v>1037</v>
      </c>
      <c r="C400" s="163" t="s">
        <v>751</v>
      </c>
      <c r="D400" s="163" t="s">
        <v>922</v>
      </c>
      <c r="E400" s="163" t="s">
        <v>608</v>
      </c>
      <c r="F400" s="164">
        <v>1</v>
      </c>
      <c r="G400" s="164">
        <v>2983.2</v>
      </c>
      <c r="H400" s="162">
        <f t="shared" si="6"/>
        <v>2983.2</v>
      </c>
      <c r="I400" s="163" t="s">
        <v>957</v>
      </c>
    </row>
    <row r="401" ht="18" customHeight="1" spans="1:9">
      <c r="A401" s="158">
        <v>403</v>
      </c>
      <c r="B401" s="163" t="s">
        <v>1038</v>
      </c>
      <c r="C401" s="163" t="s">
        <v>751</v>
      </c>
      <c r="D401" s="163" t="s">
        <v>984</v>
      </c>
      <c r="E401" s="163" t="s">
        <v>608</v>
      </c>
      <c r="F401" s="164">
        <v>2</v>
      </c>
      <c r="G401" s="164">
        <v>2226.4</v>
      </c>
      <c r="H401" s="162">
        <f t="shared" si="6"/>
        <v>4452.8</v>
      </c>
      <c r="I401" s="163" t="s">
        <v>957</v>
      </c>
    </row>
    <row r="402" ht="18" hidden="1" customHeight="1" spans="1:9">
      <c r="A402" s="158">
        <v>404</v>
      </c>
      <c r="B402" s="163" t="s">
        <v>1039</v>
      </c>
      <c r="C402" s="163" t="s">
        <v>751</v>
      </c>
      <c r="D402" s="163" t="s">
        <v>984</v>
      </c>
      <c r="E402" s="163" t="s">
        <v>608</v>
      </c>
      <c r="F402" s="164"/>
      <c r="G402" s="164">
        <v>2289.1</v>
      </c>
      <c r="H402" s="162">
        <f t="shared" si="6"/>
        <v>0</v>
      </c>
      <c r="I402" s="163" t="s">
        <v>957</v>
      </c>
    </row>
    <row r="403" ht="18" hidden="1" customHeight="1" spans="1:9">
      <c r="A403" s="158">
        <v>405</v>
      </c>
      <c r="B403" s="163" t="s">
        <v>1040</v>
      </c>
      <c r="C403" s="163" t="s">
        <v>751</v>
      </c>
      <c r="D403" s="163" t="s">
        <v>984</v>
      </c>
      <c r="E403" s="163" t="s">
        <v>608</v>
      </c>
      <c r="F403" s="164"/>
      <c r="G403" s="164">
        <v>2226.4</v>
      </c>
      <c r="H403" s="162">
        <f t="shared" si="6"/>
        <v>0</v>
      </c>
      <c r="I403" s="163" t="s">
        <v>957</v>
      </c>
    </row>
    <row r="404" ht="18" hidden="1" customHeight="1" spans="1:9">
      <c r="A404" s="158">
        <v>406</v>
      </c>
      <c r="B404" s="163" t="s">
        <v>1041</v>
      </c>
      <c r="C404" s="163" t="s">
        <v>751</v>
      </c>
      <c r="D404" s="163" t="s">
        <v>984</v>
      </c>
      <c r="E404" s="163" t="s">
        <v>608</v>
      </c>
      <c r="F404" s="164"/>
      <c r="G404" s="164">
        <v>1861.2</v>
      </c>
      <c r="H404" s="162">
        <f t="shared" si="6"/>
        <v>0</v>
      </c>
      <c r="I404" s="163" t="s">
        <v>957</v>
      </c>
    </row>
    <row r="405" ht="18" customHeight="1" spans="1:9">
      <c r="A405" s="158">
        <v>407</v>
      </c>
      <c r="B405" s="163" t="s">
        <v>1042</v>
      </c>
      <c r="C405" s="163" t="s">
        <v>751</v>
      </c>
      <c r="D405" s="163" t="s">
        <v>984</v>
      </c>
      <c r="E405" s="163" t="s">
        <v>608</v>
      </c>
      <c r="F405" s="164">
        <v>1</v>
      </c>
      <c r="G405" s="164">
        <v>2398</v>
      </c>
      <c r="H405" s="162">
        <f t="shared" si="6"/>
        <v>2398</v>
      </c>
      <c r="I405" s="163" t="s">
        <v>957</v>
      </c>
    </row>
    <row r="406" ht="18" customHeight="1" spans="1:9">
      <c r="A406" s="158">
        <v>408</v>
      </c>
      <c r="B406" s="163" t="s">
        <v>1043</v>
      </c>
      <c r="C406" s="163" t="s">
        <v>751</v>
      </c>
      <c r="D406" s="163" t="s">
        <v>984</v>
      </c>
      <c r="E406" s="163" t="s">
        <v>608</v>
      </c>
      <c r="F406" s="164">
        <v>2</v>
      </c>
      <c r="G406" s="164">
        <v>2197.8</v>
      </c>
      <c r="H406" s="162">
        <f t="shared" si="6"/>
        <v>4395.6</v>
      </c>
      <c r="I406" s="163" t="s">
        <v>957</v>
      </c>
    </row>
    <row r="407" ht="18" customHeight="1" spans="1:9">
      <c r="A407" s="158">
        <v>409</v>
      </c>
      <c r="B407" s="163" t="s">
        <v>1044</v>
      </c>
      <c r="C407" s="163" t="s">
        <v>751</v>
      </c>
      <c r="D407" s="163" t="s">
        <v>984</v>
      </c>
      <c r="E407" s="163" t="s">
        <v>608</v>
      </c>
      <c r="F407" s="164">
        <v>1</v>
      </c>
      <c r="G407" s="164">
        <v>1875.5</v>
      </c>
      <c r="H407" s="162">
        <f t="shared" si="6"/>
        <v>1875.5</v>
      </c>
      <c r="I407" s="163" t="s">
        <v>957</v>
      </c>
    </row>
    <row r="408" ht="18" customHeight="1" spans="1:9">
      <c r="A408" s="158">
        <v>410</v>
      </c>
      <c r="B408" s="163" t="s">
        <v>1045</v>
      </c>
      <c r="C408" s="163" t="s">
        <v>751</v>
      </c>
      <c r="D408" s="163" t="s">
        <v>984</v>
      </c>
      <c r="E408" s="163" t="s">
        <v>608</v>
      </c>
      <c r="F408" s="164">
        <v>1</v>
      </c>
      <c r="G408" s="164">
        <v>2032.8</v>
      </c>
      <c r="H408" s="162">
        <f t="shared" si="6"/>
        <v>2032.8</v>
      </c>
      <c r="I408" s="163" t="s">
        <v>957</v>
      </c>
    </row>
    <row r="409" ht="18" customHeight="1" spans="1:9">
      <c r="A409" s="158">
        <v>411</v>
      </c>
      <c r="B409" s="163" t="s">
        <v>1046</v>
      </c>
      <c r="C409" s="163" t="s">
        <v>751</v>
      </c>
      <c r="D409" s="163" t="s">
        <v>984</v>
      </c>
      <c r="E409" s="163" t="s">
        <v>608</v>
      </c>
      <c r="F409" s="164">
        <v>1</v>
      </c>
      <c r="G409" s="164">
        <v>2010.8</v>
      </c>
      <c r="H409" s="162">
        <f t="shared" si="6"/>
        <v>2010.8</v>
      </c>
      <c r="I409" s="163" t="s">
        <v>957</v>
      </c>
    </row>
    <row r="410" ht="18" hidden="1" customHeight="1" spans="1:9">
      <c r="A410" s="158">
        <v>412</v>
      </c>
      <c r="B410" s="163" t="s">
        <v>1047</v>
      </c>
      <c r="C410" s="163" t="s">
        <v>751</v>
      </c>
      <c r="D410" s="163" t="s">
        <v>984</v>
      </c>
      <c r="E410" s="163" t="s">
        <v>608</v>
      </c>
      <c r="F410" s="164"/>
      <c r="G410" s="164">
        <v>2197.8</v>
      </c>
      <c r="H410" s="162">
        <f t="shared" si="6"/>
        <v>0</v>
      </c>
      <c r="I410" s="163" t="s">
        <v>957</v>
      </c>
    </row>
    <row r="411" ht="18" customHeight="1" spans="1:9">
      <c r="A411" s="158">
        <v>413</v>
      </c>
      <c r="B411" s="163" t="s">
        <v>1048</v>
      </c>
      <c r="C411" s="163" t="s">
        <v>751</v>
      </c>
      <c r="D411" s="163" t="s">
        <v>991</v>
      </c>
      <c r="E411" s="163" t="s">
        <v>608</v>
      </c>
      <c r="F411" s="164">
        <v>1</v>
      </c>
      <c r="G411" s="164">
        <v>4534.2</v>
      </c>
      <c r="H411" s="162">
        <f t="shared" si="6"/>
        <v>4534.2</v>
      </c>
      <c r="I411" s="163" t="s">
        <v>957</v>
      </c>
    </row>
    <row r="412" ht="18" customHeight="1" spans="1:9">
      <c r="A412" s="158">
        <v>414</v>
      </c>
      <c r="B412" s="163" t="s">
        <v>1049</v>
      </c>
      <c r="C412" s="163" t="s">
        <v>751</v>
      </c>
      <c r="D412" s="163" t="s">
        <v>991</v>
      </c>
      <c r="E412" s="163" t="s">
        <v>608</v>
      </c>
      <c r="F412" s="164">
        <v>1</v>
      </c>
      <c r="G412" s="164">
        <v>4510</v>
      </c>
      <c r="H412" s="162">
        <f t="shared" si="6"/>
        <v>4510</v>
      </c>
      <c r="I412" s="163" t="s">
        <v>957</v>
      </c>
    </row>
    <row r="413" ht="18" customHeight="1" spans="1:9">
      <c r="A413" s="158">
        <v>415</v>
      </c>
      <c r="B413" s="163" t="s">
        <v>1050</v>
      </c>
      <c r="C413" s="163" t="s">
        <v>751</v>
      </c>
      <c r="D413" s="163" t="s">
        <v>991</v>
      </c>
      <c r="E413" s="163" t="s">
        <v>608</v>
      </c>
      <c r="F413" s="164">
        <v>3</v>
      </c>
      <c r="G413" s="164">
        <v>4334</v>
      </c>
      <c r="H413" s="162">
        <f t="shared" si="6"/>
        <v>13002</v>
      </c>
      <c r="I413" s="163" t="s">
        <v>957</v>
      </c>
    </row>
    <row r="414" ht="18" customHeight="1" spans="1:9">
      <c r="A414" s="158">
        <v>416</v>
      </c>
      <c r="B414" s="163" t="s">
        <v>1051</v>
      </c>
      <c r="C414" s="163" t="s">
        <v>751</v>
      </c>
      <c r="D414" s="163" t="s">
        <v>991</v>
      </c>
      <c r="E414" s="163" t="s">
        <v>608</v>
      </c>
      <c r="F414" s="164">
        <v>1</v>
      </c>
      <c r="G414" s="164">
        <v>4363.7</v>
      </c>
      <c r="H414" s="162">
        <f t="shared" si="6"/>
        <v>4363.7</v>
      </c>
      <c r="I414" s="163" t="s">
        <v>957</v>
      </c>
    </row>
    <row r="415" ht="18" hidden="1" customHeight="1" spans="1:9">
      <c r="A415" s="158">
        <v>417</v>
      </c>
      <c r="B415" s="163" t="s">
        <v>1052</v>
      </c>
      <c r="C415" s="163" t="s">
        <v>751</v>
      </c>
      <c r="D415" s="163" t="s">
        <v>991</v>
      </c>
      <c r="E415" s="163" t="s">
        <v>608</v>
      </c>
      <c r="F415" s="164"/>
      <c r="G415" s="164">
        <v>4334</v>
      </c>
      <c r="H415" s="162">
        <f t="shared" si="6"/>
        <v>0</v>
      </c>
      <c r="I415" s="163" t="s">
        <v>957</v>
      </c>
    </row>
    <row r="416" ht="18" hidden="1" customHeight="1" spans="1:9">
      <c r="A416" s="158">
        <v>418</v>
      </c>
      <c r="B416" s="163" t="s">
        <v>1053</v>
      </c>
      <c r="C416" s="163" t="s">
        <v>751</v>
      </c>
      <c r="D416" s="163" t="s">
        <v>991</v>
      </c>
      <c r="E416" s="163" t="s">
        <v>608</v>
      </c>
      <c r="F416" s="164"/>
      <c r="G416" s="164">
        <v>4334</v>
      </c>
      <c r="H416" s="162">
        <f t="shared" si="6"/>
        <v>0</v>
      </c>
      <c r="I416" s="163" t="s">
        <v>957</v>
      </c>
    </row>
    <row r="417" ht="18" customHeight="1" spans="1:9">
      <c r="A417" s="158">
        <v>419</v>
      </c>
      <c r="B417" s="163" t="s">
        <v>1054</v>
      </c>
      <c r="C417" s="163" t="s">
        <v>751</v>
      </c>
      <c r="D417" s="163" t="s">
        <v>862</v>
      </c>
      <c r="E417" s="163" t="s">
        <v>608</v>
      </c>
      <c r="F417" s="164">
        <v>2</v>
      </c>
      <c r="G417" s="164">
        <v>5077.6</v>
      </c>
      <c r="H417" s="162">
        <f t="shared" si="6"/>
        <v>10155.2</v>
      </c>
      <c r="I417" s="163" t="s">
        <v>957</v>
      </c>
    </row>
    <row r="418" ht="18" hidden="1" customHeight="1" spans="1:9">
      <c r="A418" s="158">
        <v>420</v>
      </c>
      <c r="B418" s="163" t="s">
        <v>1055</v>
      </c>
      <c r="C418" s="163" t="s">
        <v>751</v>
      </c>
      <c r="D418" s="163" t="s">
        <v>862</v>
      </c>
      <c r="E418" s="163" t="s">
        <v>608</v>
      </c>
      <c r="F418" s="164"/>
      <c r="G418" s="164">
        <v>5077.6</v>
      </c>
      <c r="H418" s="162">
        <f t="shared" si="6"/>
        <v>0</v>
      </c>
      <c r="I418" s="163" t="s">
        <v>957</v>
      </c>
    </row>
    <row r="419" ht="18" customHeight="1" spans="1:9">
      <c r="A419" s="158">
        <v>421</v>
      </c>
      <c r="B419" s="163" t="s">
        <v>1056</v>
      </c>
      <c r="C419" s="163" t="s">
        <v>751</v>
      </c>
      <c r="D419" s="163" t="s">
        <v>991</v>
      </c>
      <c r="E419" s="163" t="s">
        <v>608</v>
      </c>
      <c r="F419" s="164">
        <v>1</v>
      </c>
      <c r="G419" s="164">
        <v>4508.9</v>
      </c>
      <c r="H419" s="162">
        <f t="shared" si="6"/>
        <v>4508.9</v>
      </c>
      <c r="I419" s="163" t="s">
        <v>957</v>
      </c>
    </row>
    <row r="420" ht="18" customHeight="1" spans="1:9">
      <c r="A420" s="158">
        <v>422</v>
      </c>
      <c r="B420" s="163" t="s">
        <v>1057</v>
      </c>
      <c r="C420" s="163" t="s">
        <v>751</v>
      </c>
      <c r="D420" s="163" t="s">
        <v>991</v>
      </c>
      <c r="E420" s="163" t="s">
        <v>608</v>
      </c>
      <c r="F420" s="164">
        <v>1</v>
      </c>
      <c r="G420" s="164">
        <v>4558.4</v>
      </c>
      <c r="H420" s="162">
        <f t="shared" si="6"/>
        <v>4558.4</v>
      </c>
      <c r="I420" s="163" t="s">
        <v>957</v>
      </c>
    </row>
    <row r="421" ht="18" customHeight="1" spans="1:9">
      <c r="A421" s="158">
        <v>423</v>
      </c>
      <c r="B421" s="163" t="s">
        <v>1058</v>
      </c>
      <c r="C421" s="163" t="s">
        <v>751</v>
      </c>
      <c r="D421" s="163" t="s">
        <v>991</v>
      </c>
      <c r="E421" s="163" t="s">
        <v>608</v>
      </c>
      <c r="F421" s="164">
        <v>1</v>
      </c>
      <c r="G421" s="164">
        <v>4879.6</v>
      </c>
      <c r="H421" s="162">
        <f t="shared" si="6"/>
        <v>4879.6</v>
      </c>
      <c r="I421" s="163" t="s">
        <v>957</v>
      </c>
    </row>
    <row r="422" ht="24" spans="1:9">
      <c r="A422" s="158">
        <v>424</v>
      </c>
      <c r="B422" s="165" t="s">
        <v>1059</v>
      </c>
      <c r="C422" s="163" t="s">
        <v>751</v>
      </c>
      <c r="D422" s="163" t="s">
        <v>991</v>
      </c>
      <c r="E422" s="163" t="s">
        <v>608</v>
      </c>
      <c r="F422" s="164">
        <v>4</v>
      </c>
      <c r="G422" s="164">
        <v>2813.8</v>
      </c>
      <c r="H422" s="162">
        <f t="shared" si="6"/>
        <v>11255.2</v>
      </c>
      <c r="I422" s="163" t="s">
        <v>957</v>
      </c>
    </row>
    <row r="423" ht="18" hidden="1" customHeight="1" spans="1:9">
      <c r="A423" s="158">
        <v>425</v>
      </c>
      <c r="B423" s="163" t="s">
        <v>1060</v>
      </c>
      <c r="C423" s="163" t="s">
        <v>751</v>
      </c>
      <c r="D423" s="163" t="s">
        <v>991</v>
      </c>
      <c r="E423" s="163" t="s">
        <v>608</v>
      </c>
      <c r="F423" s="164"/>
      <c r="G423" s="164">
        <v>2813.8</v>
      </c>
      <c r="H423" s="162">
        <f t="shared" si="6"/>
        <v>0</v>
      </c>
      <c r="I423" s="163" t="s">
        <v>957</v>
      </c>
    </row>
    <row r="424" ht="18" hidden="1" customHeight="1" spans="1:9">
      <c r="A424" s="158">
        <v>426</v>
      </c>
      <c r="B424" s="163" t="s">
        <v>1061</v>
      </c>
      <c r="C424" s="163" t="s">
        <v>751</v>
      </c>
      <c r="D424" s="163" t="s">
        <v>991</v>
      </c>
      <c r="E424" s="163" t="s">
        <v>608</v>
      </c>
      <c r="F424" s="164"/>
      <c r="G424" s="164">
        <v>2813.8</v>
      </c>
      <c r="H424" s="162">
        <f t="shared" si="6"/>
        <v>0</v>
      </c>
      <c r="I424" s="163" t="s">
        <v>957</v>
      </c>
    </row>
    <row r="425" ht="18" hidden="1" customHeight="1" spans="1:9">
      <c r="A425" s="158">
        <v>427</v>
      </c>
      <c r="B425" s="163" t="s">
        <v>1062</v>
      </c>
      <c r="C425" s="163" t="s">
        <v>751</v>
      </c>
      <c r="D425" s="163" t="s">
        <v>991</v>
      </c>
      <c r="E425" s="163" t="s">
        <v>608</v>
      </c>
      <c r="F425" s="164"/>
      <c r="G425" s="164">
        <v>2813.8</v>
      </c>
      <c r="H425" s="162">
        <f t="shared" si="6"/>
        <v>0</v>
      </c>
      <c r="I425" s="163" t="s">
        <v>957</v>
      </c>
    </row>
    <row r="426" ht="18" customHeight="1" spans="1:9">
      <c r="A426" s="158">
        <v>428</v>
      </c>
      <c r="B426" s="163" t="s">
        <v>1063</v>
      </c>
      <c r="C426" s="163" t="s">
        <v>751</v>
      </c>
      <c r="D426" s="163" t="s">
        <v>991</v>
      </c>
      <c r="E426" s="163" t="s">
        <v>608</v>
      </c>
      <c r="F426" s="164">
        <v>1</v>
      </c>
      <c r="G426" s="164">
        <v>2764.3</v>
      </c>
      <c r="H426" s="162">
        <f t="shared" si="6"/>
        <v>2764.3</v>
      </c>
      <c r="I426" s="163" t="s">
        <v>957</v>
      </c>
    </row>
    <row r="427" ht="18" customHeight="1" spans="1:9">
      <c r="A427" s="158">
        <v>429</v>
      </c>
      <c r="B427" s="163" t="s">
        <v>1064</v>
      </c>
      <c r="C427" s="163" t="s">
        <v>751</v>
      </c>
      <c r="D427" s="163" t="s">
        <v>991</v>
      </c>
      <c r="E427" s="163" t="s">
        <v>608</v>
      </c>
      <c r="F427" s="164">
        <v>1</v>
      </c>
      <c r="G427" s="164">
        <v>2669.7</v>
      </c>
      <c r="H427" s="162">
        <f t="shared" si="6"/>
        <v>2669.7</v>
      </c>
      <c r="I427" s="163" t="s">
        <v>957</v>
      </c>
    </row>
    <row r="428" ht="18" customHeight="1" spans="1:9">
      <c r="A428" s="158">
        <v>430</v>
      </c>
      <c r="B428" s="163" t="s">
        <v>1065</v>
      </c>
      <c r="C428" s="163" t="s">
        <v>751</v>
      </c>
      <c r="D428" s="163" t="s">
        <v>862</v>
      </c>
      <c r="E428" s="163" t="s">
        <v>608</v>
      </c>
      <c r="F428" s="164">
        <v>1</v>
      </c>
      <c r="G428" s="164">
        <v>4532</v>
      </c>
      <c r="H428" s="162">
        <f t="shared" si="6"/>
        <v>4532</v>
      </c>
      <c r="I428" s="163" t="s">
        <v>957</v>
      </c>
    </row>
    <row r="429" ht="18" customHeight="1" spans="1:9">
      <c r="A429" s="158">
        <v>431</v>
      </c>
      <c r="B429" s="163" t="s">
        <v>1066</v>
      </c>
      <c r="C429" s="163" t="s">
        <v>751</v>
      </c>
      <c r="D429" s="163" t="s">
        <v>991</v>
      </c>
      <c r="E429" s="163" t="s">
        <v>608</v>
      </c>
      <c r="F429" s="164">
        <v>1</v>
      </c>
      <c r="G429" s="164">
        <v>3670.7</v>
      </c>
      <c r="H429" s="162">
        <f t="shared" si="6"/>
        <v>3670.7</v>
      </c>
      <c r="I429" s="163" t="s">
        <v>957</v>
      </c>
    </row>
    <row r="430" ht="18" customHeight="1" spans="1:9">
      <c r="A430" s="158">
        <v>432</v>
      </c>
      <c r="B430" s="163" t="s">
        <v>1067</v>
      </c>
      <c r="C430" s="163" t="s">
        <v>751</v>
      </c>
      <c r="D430" s="163" t="s">
        <v>788</v>
      </c>
      <c r="E430" s="163" t="s">
        <v>608</v>
      </c>
      <c r="F430" s="164">
        <v>1</v>
      </c>
      <c r="G430" s="164">
        <v>324.5</v>
      </c>
      <c r="H430" s="162">
        <f t="shared" si="6"/>
        <v>324.5</v>
      </c>
      <c r="I430" s="163" t="s">
        <v>957</v>
      </c>
    </row>
    <row r="431" ht="18" customHeight="1" spans="1:9">
      <c r="A431" s="158">
        <v>433</v>
      </c>
      <c r="B431" s="163" t="s">
        <v>1068</v>
      </c>
      <c r="C431" s="163" t="s">
        <v>751</v>
      </c>
      <c r="D431" s="163" t="s">
        <v>788</v>
      </c>
      <c r="E431" s="163" t="s">
        <v>608</v>
      </c>
      <c r="F431" s="164">
        <v>1</v>
      </c>
      <c r="G431" s="164">
        <v>249.7</v>
      </c>
      <c r="H431" s="162">
        <f t="shared" si="6"/>
        <v>249.7</v>
      </c>
      <c r="I431" s="163" t="s">
        <v>957</v>
      </c>
    </row>
    <row r="432" ht="18" customHeight="1" spans="1:9">
      <c r="A432" s="158">
        <v>434</v>
      </c>
      <c r="B432" s="163" t="s">
        <v>1069</v>
      </c>
      <c r="C432" s="163" t="s">
        <v>751</v>
      </c>
      <c r="D432" s="163" t="s">
        <v>944</v>
      </c>
      <c r="E432" s="163" t="s">
        <v>608</v>
      </c>
      <c r="F432" s="164">
        <v>2</v>
      </c>
      <c r="G432" s="164">
        <v>895.4</v>
      </c>
      <c r="H432" s="162">
        <f t="shared" si="6"/>
        <v>1790.8</v>
      </c>
      <c r="I432" s="163" t="s">
        <v>957</v>
      </c>
    </row>
    <row r="433" ht="18" hidden="1" customHeight="1" spans="1:9">
      <c r="A433" s="158">
        <v>435</v>
      </c>
      <c r="B433" s="163" t="s">
        <v>1070</v>
      </c>
      <c r="C433" s="163" t="s">
        <v>751</v>
      </c>
      <c r="D433" s="163" t="s">
        <v>944</v>
      </c>
      <c r="E433" s="163" t="s">
        <v>608</v>
      </c>
      <c r="F433" s="164"/>
      <c r="G433" s="164">
        <v>895.4</v>
      </c>
      <c r="H433" s="162">
        <f t="shared" si="6"/>
        <v>0</v>
      </c>
      <c r="I433" s="163" t="s">
        <v>957</v>
      </c>
    </row>
    <row r="434" ht="18" customHeight="1" spans="1:9">
      <c r="A434" s="158">
        <v>436</v>
      </c>
      <c r="B434" s="163" t="s">
        <v>1071</v>
      </c>
      <c r="C434" s="163" t="s">
        <v>751</v>
      </c>
      <c r="D434" s="163" t="s">
        <v>798</v>
      </c>
      <c r="E434" s="163" t="s">
        <v>608</v>
      </c>
      <c r="F434" s="164">
        <v>4</v>
      </c>
      <c r="G434" s="164">
        <v>1019.7</v>
      </c>
      <c r="H434" s="162">
        <f t="shared" si="6"/>
        <v>4078.8</v>
      </c>
      <c r="I434" s="163" t="s">
        <v>957</v>
      </c>
    </row>
    <row r="435" ht="18" customHeight="1" spans="1:9">
      <c r="A435" s="158">
        <v>437</v>
      </c>
      <c r="B435" s="163" t="s">
        <v>1072</v>
      </c>
      <c r="C435" s="163" t="s">
        <v>751</v>
      </c>
      <c r="D435" s="163" t="s">
        <v>944</v>
      </c>
      <c r="E435" s="163" t="s">
        <v>608</v>
      </c>
      <c r="F435" s="164">
        <v>1</v>
      </c>
      <c r="G435" s="164">
        <v>759</v>
      </c>
      <c r="H435" s="162">
        <f t="shared" si="6"/>
        <v>759</v>
      </c>
      <c r="I435" s="163" t="s">
        <v>957</v>
      </c>
    </row>
    <row r="436" ht="18" customHeight="1" spans="1:9">
      <c r="A436" s="158">
        <v>438</v>
      </c>
      <c r="B436" s="163" t="s">
        <v>1073</v>
      </c>
      <c r="C436" s="163" t="s">
        <v>751</v>
      </c>
      <c r="D436" s="163" t="s">
        <v>944</v>
      </c>
      <c r="E436" s="163" t="s">
        <v>608</v>
      </c>
      <c r="F436" s="164">
        <v>4</v>
      </c>
      <c r="G436" s="164">
        <v>710.6</v>
      </c>
      <c r="H436" s="162">
        <f t="shared" si="6"/>
        <v>2842.4</v>
      </c>
      <c r="I436" s="163" t="s">
        <v>957</v>
      </c>
    </row>
    <row r="437" ht="18" customHeight="1" spans="1:9">
      <c r="A437" s="158">
        <v>439</v>
      </c>
      <c r="B437" s="163" t="s">
        <v>1074</v>
      </c>
      <c r="C437" s="163" t="s">
        <v>751</v>
      </c>
      <c r="D437" s="163" t="s">
        <v>944</v>
      </c>
      <c r="E437" s="163" t="s">
        <v>608</v>
      </c>
      <c r="F437" s="164">
        <v>1</v>
      </c>
      <c r="G437" s="164">
        <v>715</v>
      </c>
      <c r="H437" s="162">
        <f t="shared" si="6"/>
        <v>715</v>
      </c>
      <c r="I437" s="163" t="s">
        <v>957</v>
      </c>
    </row>
    <row r="438" ht="18" hidden="1" customHeight="1" spans="1:9">
      <c r="A438" s="158">
        <v>440</v>
      </c>
      <c r="B438" s="163" t="s">
        <v>1075</v>
      </c>
      <c r="C438" s="163" t="s">
        <v>751</v>
      </c>
      <c r="D438" s="163" t="s">
        <v>944</v>
      </c>
      <c r="E438" s="163" t="s">
        <v>608</v>
      </c>
      <c r="F438" s="164"/>
      <c r="G438" s="164">
        <v>691.9</v>
      </c>
      <c r="H438" s="162">
        <f t="shared" si="6"/>
        <v>0</v>
      </c>
      <c r="I438" s="166" t="s">
        <v>957</v>
      </c>
    </row>
    <row r="439" ht="18" hidden="1" customHeight="1" spans="1:9">
      <c r="A439" s="158">
        <v>441</v>
      </c>
      <c r="B439" s="163" t="s">
        <v>1076</v>
      </c>
      <c r="C439" s="163" t="s">
        <v>751</v>
      </c>
      <c r="D439" s="163" t="s">
        <v>944</v>
      </c>
      <c r="E439" s="163" t="s">
        <v>608</v>
      </c>
      <c r="F439" s="164"/>
      <c r="G439" s="164">
        <v>691.9</v>
      </c>
      <c r="H439" s="162">
        <f t="shared" si="6"/>
        <v>0</v>
      </c>
      <c r="I439" s="163" t="s">
        <v>957</v>
      </c>
    </row>
    <row r="440" ht="18" customHeight="1" spans="1:9">
      <c r="A440" s="158">
        <v>442</v>
      </c>
      <c r="B440" s="163" t="s">
        <v>1077</v>
      </c>
      <c r="C440" s="163" t="s">
        <v>751</v>
      </c>
      <c r="D440" s="163" t="s">
        <v>751</v>
      </c>
      <c r="E440" s="163" t="s">
        <v>608</v>
      </c>
      <c r="F440" s="164">
        <f>SUM(F2:F439)</f>
        <v>1865</v>
      </c>
      <c r="G440" s="164"/>
      <c r="H440" s="164">
        <f>SUM(H2:H439)</f>
        <v>1443676.3</v>
      </c>
      <c r="I440" s="163" t="s">
        <v>751</v>
      </c>
    </row>
  </sheetData>
  <autoFilter xmlns:etc="http://www.wps.cn/officeDocument/2017/etCustomData" ref="A1:I440" etc:filterBottomFollowUsedRange="0">
    <filterColumn colId="5">
      <filters>
        <filter val="10"/>
        <filter val="12"/>
        <filter val="352"/>
        <filter val="13"/>
        <filter val="14"/>
        <filter val="16"/>
        <filter val="96"/>
        <filter val="17"/>
        <filter val="57"/>
        <filter val="20"/>
        <filter val="22"/>
        <filter val="23"/>
        <filter val="1865"/>
        <filter val="130"/>
        <filter val="32"/>
        <filter val="0"/>
        <filter val="680"/>
        <filter val="1"/>
        <filter val="2"/>
        <filter val="3"/>
        <filter val="4"/>
        <filter val="5"/>
        <filter val="6"/>
        <filter val="7"/>
        <filter val="8"/>
        <filter val="9"/>
      </filters>
    </filterColumn>
    <extLst/>
  </autoFilter>
  <printOptions horizontalCentered="1"/>
  <pageMargins left="0.393055555555556" right="0.393055555555556" top="0.786805555555556" bottom="0.786805555555556" header="0.590277777777778" footer="0.590277777777778"/>
  <pageSetup paperSize="9" scale="78" fitToHeight="0" orientation="portrait" horizont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8576"/>
  <sheetViews>
    <sheetView topLeftCell="A11" workbookViewId="0">
      <selection activeCell="D22" sqref="D22"/>
    </sheetView>
  </sheetViews>
  <sheetFormatPr defaultColWidth="9" defaultRowHeight="14.25"/>
  <cols>
    <col min="1" max="1" width="9" style="119"/>
    <col min="2" max="2" width="11.25" style="119" customWidth="1"/>
    <col min="3" max="3" width="18.25" style="119" customWidth="1"/>
    <col min="4" max="6" width="9" style="120"/>
    <col min="7" max="7" width="9" style="121"/>
    <col min="8" max="8" width="9" style="119"/>
    <col min="9" max="10" width="9" style="120"/>
    <col min="11" max="11" width="12" style="120" customWidth="1"/>
    <col min="12" max="16384" width="9" style="119"/>
  </cols>
  <sheetData>
    <row r="1" s="117" customFormat="1" ht="24" customHeight="1" spans="1:11">
      <c r="A1" s="122" t="s">
        <v>3</v>
      </c>
      <c r="B1" s="123" t="s">
        <v>1078</v>
      </c>
      <c r="C1" s="123" t="s">
        <v>1079</v>
      </c>
      <c r="D1" s="122" t="s">
        <v>1080</v>
      </c>
      <c r="E1" s="122"/>
      <c r="F1" s="124"/>
      <c r="G1" s="122" t="s">
        <v>746</v>
      </c>
      <c r="H1" s="125" t="s">
        <v>5</v>
      </c>
      <c r="I1" s="123" t="s">
        <v>747</v>
      </c>
      <c r="J1" s="123" t="s">
        <v>1081</v>
      </c>
      <c r="K1" s="126" t="s">
        <v>14</v>
      </c>
    </row>
    <row r="2" s="117" customFormat="1" ht="20" customHeight="1" spans="1:11">
      <c r="A2" s="127"/>
      <c r="B2" s="123"/>
      <c r="C2" s="123"/>
      <c r="D2" s="122" t="s">
        <v>1082</v>
      </c>
      <c r="E2" s="122" t="s">
        <v>1083</v>
      </c>
      <c r="F2" s="124" t="s">
        <v>1084</v>
      </c>
      <c r="G2" s="122"/>
      <c r="H2" s="125"/>
      <c r="I2" s="123"/>
      <c r="J2" s="123"/>
      <c r="K2" s="126"/>
    </row>
    <row r="3" s="117" customFormat="1" ht="12" spans="1:11">
      <c r="A3" s="128">
        <v>1</v>
      </c>
      <c r="B3" s="34" t="s">
        <v>1085</v>
      </c>
      <c r="C3" s="129" t="s">
        <v>1086</v>
      </c>
      <c r="D3" s="130">
        <v>15</v>
      </c>
      <c r="E3" s="130">
        <v>15</v>
      </c>
      <c r="F3" s="131">
        <v>1.5</v>
      </c>
      <c r="G3" s="132">
        <v>107</v>
      </c>
      <c r="H3" s="133" t="s">
        <v>608</v>
      </c>
      <c r="I3" s="34">
        <v>10000</v>
      </c>
      <c r="J3" s="34">
        <v>1070000</v>
      </c>
      <c r="K3" s="134"/>
    </row>
    <row r="4" s="118" customFormat="1" ht="52" customHeight="1" spans="1:11">
      <c r="A4" s="135">
        <v>2</v>
      </c>
      <c r="B4" s="34" t="s">
        <v>1087</v>
      </c>
      <c r="C4" s="136" t="s">
        <v>1088</v>
      </c>
      <c r="D4" s="132">
        <v>10</v>
      </c>
      <c r="E4" s="132">
        <v>15</v>
      </c>
      <c r="F4" s="132">
        <v>1.5</v>
      </c>
      <c r="G4" s="132">
        <v>40</v>
      </c>
      <c r="H4" s="132" t="s">
        <v>608</v>
      </c>
      <c r="I4" s="137">
        <v>1100</v>
      </c>
      <c r="J4" s="132">
        <v>44000</v>
      </c>
      <c r="K4" s="138" t="s">
        <v>1089</v>
      </c>
    </row>
    <row r="5" s="118" customFormat="1" ht="52" customHeight="1" spans="1:11">
      <c r="A5" s="139"/>
      <c r="B5" s="34" t="s">
        <v>1090</v>
      </c>
      <c r="C5" s="136" t="s">
        <v>1091</v>
      </c>
      <c r="D5" s="132"/>
      <c r="E5" s="132"/>
      <c r="F5" s="132"/>
      <c r="G5" s="132">
        <v>21</v>
      </c>
      <c r="H5" s="132" t="s">
        <v>608</v>
      </c>
      <c r="I5" s="137">
        <v>660</v>
      </c>
      <c r="J5" s="132">
        <v>13860</v>
      </c>
      <c r="K5" s="138"/>
    </row>
    <row r="6" s="118" customFormat="1" ht="60" spans="1:11">
      <c r="A6" s="135">
        <v>5</v>
      </c>
      <c r="B6" s="34" t="s">
        <v>1087</v>
      </c>
      <c r="C6" s="136" t="s">
        <v>1092</v>
      </c>
      <c r="D6" s="132">
        <v>25</v>
      </c>
      <c r="E6" s="132">
        <v>25</v>
      </c>
      <c r="F6" s="132">
        <v>4</v>
      </c>
      <c r="G6" s="132">
        <v>10</v>
      </c>
      <c r="H6" s="132" t="s">
        <v>608</v>
      </c>
      <c r="I6" s="137">
        <v>1760</v>
      </c>
      <c r="J6" s="132">
        <v>17600</v>
      </c>
      <c r="K6" s="138" t="s">
        <v>1093</v>
      </c>
    </row>
    <row r="7" s="118" customFormat="1" ht="52" customHeight="1" spans="1:11">
      <c r="A7" s="139"/>
      <c r="B7" s="34" t="s">
        <v>1090</v>
      </c>
      <c r="C7" s="136" t="s">
        <v>1094</v>
      </c>
      <c r="D7" s="132"/>
      <c r="E7" s="132"/>
      <c r="F7" s="132"/>
      <c r="G7" s="132">
        <v>5</v>
      </c>
      <c r="H7" s="132" t="s">
        <v>608</v>
      </c>
      <c r="I7" s="137">
        <v>880</v>
      </c>
      <c r="J7" s="132">
        <v>4400</v>
      </c>
      <c r="K7" s="138"/>
    </row>
    <row r="8" s="118" customFormat="1" ht="52" customHeight="1" spans="1:11">
      <c r="A8" s="135">
        <v>7</v>
      </c>
      <c r="B8" s="34" t="s">
        <v>1087</v>
      </c>
      <c r="C8" s="136" t="s">
        <v>1095</v>
      </c>
      <c r="D8" s="132">
        <v>20</v>
      </c>
      <c r="E8" s="132">
        <v>15</v>
      </c>
      <c r="F8" s="132">
        <v>2.2</v>
      </c>
      <c r="G8" s="132">
        <v>54</v>
      </c>
      <c r="H8" s="132" t="s">
        <v>608</v>
      </c>
      <c r="I8" s="137">
        <v>1320</v>
      </c>
      <c r="J8" s="132">
        <v>71280</v>
      </c>
      <c r="K8" s="138" t="s">
        <v>1089</v>
      </c>
    </row>
    <row r="9" s="118" customFormat="1" ht="52" customHeight="1" spans="1:11">
      <c r="A9" s="139"/>
      <c r="B9" s="34" t="s">
        <v>1090</v>
      </c>
      <c r="C9" s="136" t="s">
        <v>1096</v>
      </c>
      <c r="D9" s="132"/>
      <c r="E9" s="132"/>
      <c r="F9" s="132"/>
      <c r="G9" s="132">
        <v>28</v>
      </c>
      <c r="H9" s="132" t="s">
        <v>608</v>
      </c>
      <c r="I9" s="137">
        <v>660</v>
      </c>
      <c r="J9" s="132">
        <v>18480</v>
      </c>
      <c r="K9" s="138"/>
    </row>
    <row r="10" s="118" customFormat="1" ht="52" customHeight="1" spans="1:11">
      <c r="A10" s="135">
        <v>8</v>
      </c>
      <c r="B10" s="34" t="s">
        <v>1087</v>
      </c>
      <c r="C10" s="136" t="s">
        <v>1097</v>
      </c>
      <c r="D10" s="132">
        <v>25</v>
      </c>
      <c r="E10" s="132">
        <v>15</v>
      </c>
      <c r="F10" s="132">
        <v>2.2</v>
      </c>
      <c r="G10" s="132">
        <v>2</v>
      </c>
      <c r="H10" s="132" t="s">
        <v>608</v>
      </c>
      <c r="I10" s="137">
        <v>1320</v>
      </c>
      <c r="J10" s="132">
        <v>2640</v>
      </c>
      <c r="K10" s="138" t="s">
        <v>1089</v>
      </c>
    </row>
    <row r="11" s="118" customFormat="1" ht="52" customHeight="1" spans="1:11">
      <c r="A11" s="135">
        <v>9</v>
      </c>
      <c r="B11" s="34" t="s">
        <v>1087</v>
      </c>
      <c r="C11" s="136" t="s">
        <v>1098</v>
      </c>
      <c r="D11" s="132">
        <v>25</v>
      </c>
      <c r="E11" s="132">
        <v>15</v>
      </c>
      <c r="F11" s="132">
        <v>3</v>
      </c>
      <c r="G11" s="132">
        <v>8</v>
      </c>
      <c r="H11" s="132" t="s">
        <v>608</v>
      </c>
      <c r="I11" s="137">
        <v>1430</v>
      </c>
      <c r="J11" s="132">
        <v>11440</v>
      </c>
      <c r="K11" s="138" t="s">
        <v>1089</v>
      </c>
    </row>
    <row r="12" s="118" customFormat="1" ht="52" customHeight="1" spans="1:11">
      <c r="A12" s="139"/>
      <c r="B12" s="34" t="s">
        <v>1090</v>
      </c>
      <c r="C12" s="136" t="s">
        <v>1099</v>
      </c>
      <c r="D12" s="132"/>
      <c r="E12" s="132"/>
      <c r="F12" s="132"/>
      <c r="G12" s="132">
        <v>4</v>
      </c>
      <c r="H12" s="132" t="s">
        <v>608</v>
      </c>
      <c r="I12" s="137">
        <v>660</v>
      </c>
      <c r="J12" s="132">
        <v>2640</v>
      </c>
      <c r="K12" s="138"/>
    </row>
    <row r="13" s="118" customFormat="1" ht="52" customHeight="1" spans="1:11">
      <c r="A13" s="135">
        <v>10</v>
      </c>
      <c r="B13" s="34" t="s">
        <v>1087</v>
      </c>
      <c r="C13" s="136" t="s">
        <v>1100</v>
      </c>
      <c r="D13" s="132">
        <v>36</v>
      </c>
      <c r="E13" s="132">
        <v>18</v>
      </c>
      <c r="F13" s="132">
        <v>4</v>
      </c>
      <c r="G13" s="132">
        <v>2</v>
      </c>
      <c r="H13" s="132" t="s">
        <v>608</v>
      </c>
      <c r="I13" s="137">
        <v>1760</v>
      </c>
      <c r="J13" s="132">
        <v>3520</v>
      </c>
      <c r="K13" s="138" t="s">
        <v>1101</v>
      </c>
    </row>
    <row r="14" s="118" customFormat="1" ht="52" customHeight="1" spans="1:11">
      <c r="A14" s="135">
        <v>11</v>
      </c>
      <c r="B14" s="34" t="s">
        <v>1087</v>
      </c>
      <c r="C14" s="136" t="s">
        <v>1102</v>
      </c>
      <c r="D14" s="132">
        <v>40</v>
      </c>
      <c r="E14" s="132">
        <v>15</v>
      </c>
      <c r="F14" s="132">
        <v>4</v>
      </c>
      <c r="G14" s="132">
        <v>62</v>
      </c>
      <c r="H14" s="132" t="s">
        <v>608</v>
      </c>
      <c r="I14" s="137">
        <v>1760</v>
      </c>
      <c r="J14" s="132">
        <v>109120</v>
      </c>
      <c r="K14" s="138" t="s">
        <v>1089</v>
      </c>
    </row>
    <row r="15" s="118" customFormat="1" ht="52" customHeight="1" spans="1:11">
      <c r="A15" s="139"/>
      <c r="B15" s="34" t="s">
        <v>1090</v>
      </c>
      <c r="C15" s="136" t="s">
        <v>1094</v>
      </c>
      <c r="D15" s="132"/>
      <c r="E15" s="132"/>
      <c r="F15" s="132"/>
      <c r="G15" s="132">
        <v>32</v>
      </c>
      <c r="H15" s="132" t="s">
        <v>608</v>
      </c>
      <c r="I15" s="137">
        <v>880</v>
      </c>
      <c r="J15" s="132">
        <v>28160</v>
      </c>
      <c r="K15" s="138"/>
    </row>
    <row r="16" s="118" customFormat="1" ht="53" customHeight="1" spans="1:11">
      <c r="A16" s="135">
        <v>13</v>
      </c>
      <c r="B16" s="34" t="s">
        <v>1087</v>
      </c>
      <c r="C16" s="34" t="s">
        <v>1103</v>
      </c>
      <c r="D16" s="132">
        <v>70</v>
      </c>
      <c r="E16" s="132">
        <v>18</v>
      </c>
      <c r="F16" s="132">
        <v>11</v>
      </c>
      <c r="G16" s="132">
        <v>2</v>
      </c>
      <c r="H16" s="132" t="s">
        <v>608</v>
      </c>
      <c r="I16" s="140">
        <v>4400</v>
      </c>
      <c r="J16" s="132">
        <v>8800</v>
      </c>
      <c r="K16" s="141" t="s">
        <v>1101</v>
      </c>
    </row>
    <row r="17" s="118" customFormat="1" ht="53" customHeight="1" spans="1:11">
      <c r="A17" s="139"/>
      <c r="B17" s="34" t="s">
        <v>1090</v>
      </c>
      <c r="C17" s="34" t="s">
        <v>1104</v>
      </c>
      <c r="D17" s="132"/>
      <c r="E17" s="132"/>
      <c r="F17" s="132"/>
      <c r="G17" s="132">
        <v>1</v>
      </c>
      <c r="H17" s="132" t="s">
        <v>608</v>
      </c>
      <c r="I17" s="140">
        <v>2200</v>
      </c>
      <c r="J17" s="132">
        <v>2200</v>
      </c>
      <c r="K17" s="142"/>
    </row>
    <row r="18" s="118" customFormat="1" ht="36" customHeight="1" spans="1:11">
      <c r="A18" s="143" t="s">
        <v>1077</v>
      </c>
      <c r="B18" s="144"/>
      <c r="C18" s="145" t="s">
        <v>1105</v>
      </c>
      <c r="D18" s="146">
        <v>1408140</v>
      </c>
      <c r="E18" s="146"/>
      <c r="F18" s="147"/>
      <c r="G18" s="146"/>
      <c r="H18" s="148"/>
      <c r="I18" s="146"/>
      <c r="J18" s="149">
        <v>1408140</v>
      </c>
      <c r="K18" s="150"/>
    </row>
    <row r="19" s="119" customFormat="1" spans="1:11">
      <c r="D19" s="120"/>
      <c r="E19" s="120"/>
      <c r="F19" s="120"/>
      <c r="G19" s="120"/>
      <c r="I19" s="120"/>
      <c r="J19" s="120"/>
      <c r="K19" s="120"/>
    </row>
    <row r="20" s="119" customFormat="1" spans="1:11">
      <c r="D20" s="120"/>
      <c r="E20" s="120"/>
      <c r="F20" s="120"/>
      <c r="G20" s="120"/>
      <c r="I20" s="120"/>
      <c r="J20" s="120"/>
      <c r="K20" s="120"/>
    </row>
    <row r="21" s="119" customFormat="1" spans="1:11">
      <c r="D21" s="120"/>
      <c r="E21" s="120"/>
      <c r="F21" s="120"/>
      <c r="G21" s="120"/>
      <c r="I21" s="120"/>
      <c r="J21" s="120"/>
      <c r="K21" s="120"/>
    </row>
    <row r="22" s="119" customFormat="1" spans="1:11">
      <c r="D22" s="120"/>
      <c r="E22" s="120"/>
      <c r="F22" s="120"/>
      <c r="G22" s="120"/>
      <c r="I22" s="120"/>
      <c r="J22" s="120"/>
      <c r="K22" s="120"/>
    </row>
    <row r="23" s="119" customFormat="1" spans="1:11">
      <c r="D23" s="120"/>
      <c r="E23" s="120"/>
      <c r="F23" s="120"/>
      <c r="G23" s="120"/>
      <c r="I23" s="120"/>
      <c r="J23" s="120"/>
      <c r="K23" s="120"/>
    </row>
    <row r="24" s="119" customFormat="1" spans="1:11">
      <c r="D24" s="120"/>
      <c r="E24" s="120"/>
      <c r="F24" s="120"/>
      <c r="G24" s="120"/>
      <c r="I24" s="120"/>
      <c r="J24" s="120"/>
      <c r="K24" s="120"/>
    </row>
    <row r="25" s="119" customFormat="1" spans="1:11">
      <c r="D25" s="120"/>
      <c r="E25" s="120"/>
      <c r="F25" s="120"/>
      <c r="G25" s="120"/>
      <c r="I25" s="120"/>
      <c r="J25" s="120"/>
      <c r="K25" s="120"/>
    </row>
    <row r="26" s="119" customFormat="1" spans="1:11">
      <c r="D26" s="120"/>
      <c r="E26" s="120"/>
      <c r="F26" s="120"/>
      <c r="G26" s="120"/>
      <c r="I26" s="120"/>
      <c r="J26" s="120"/>
      <c r="K26" s="120"/>
    </row>
    <row r="27" s="119" customFormat="1" spans="1:11">
      <c r="D27" s="120"/>
      <c r="E27" s="120"/>
      <c r="F27" s="120"/>
      <c r="G27" s="120"/>
      <c r="I27" s="120"/>
      <c r="J27" s="120"/>
      <c r="K27" s="120"/>
    </row>
    <row r="28" s="119" customFormat="1" spans="1:11">
      <c r="D28" s="120"/>
      <c r="E28" s="120"/>
      <c r="F28" s="120"/>
      <c r="G28" s="120"/>
      <c r="I28" s="120"/>
      <c r="J28" s="120"/>
      <c r="K28" s="120"/>
    </row>
    <row r="29" s="119" customFormat="1" spans="1:11">
      <c r="D29" s="120"/>
      <c r="E29" s="120"/>
      <c r="F29" s="120"/>
      <c r="G29" s="120"/>
      <c r="I29" s="120"/>
      <c r="J29" s="120"/>
      <c r="K29" s="120"/>
    </row>
    <row r="30" s="119" customFormat="1" spans="1:11">
      <c r="D30" s="120"/>
      <c r="E30" s="120"/>
      <c r="F30" s="120"/>
      <c r="G30" s="120"/>
      <c r="I30" s="120"/>
      <c r="J30" s="120"/>
      <c r="K30" s="120"/>
    </row>
    <row r="31" s="119" customFormat="1" spans="1:11">
      <c r="D31" s="120"/>
      <c r="E31" s="120"/>
      <c r="F31" s="120"/>
      <c r="G31" s="120"/>
      <c r="I31" s="120"/>
      <c r="J31" s="120"/>
      <c r="K31" s="120"/>
    </row>
    <row r="32" s="119" customFormat="1" spans="1:11">
      <c r="D32" s="120"/>
      <c r="E32" s="120"/>
      <c r="F32" s="120"/>
      <c r="G32" s="120"/>
      <c r="I32" s="120"/>
      <c r="J32" s="120"/>
      <c r="K32" s="120"/>
    </row>
    <row r="33" s="119" customFormat="1" spans="4:11">
      <c r="D33" s="120"/>
      <c r="E33" s="120"/>
      <c r="F33" s="120"/>
      <c r="G33" s="120"/>
      <c r="I33" s="120"/>
      <c r="J33" s="120"/>
      <c r="K33" s="120"/>
    </row>
    <row r="34" s="119" customFormat="1" spans="4:11">
      <c r="D34" s="120"/>
      <c r="E34" s="120"/>
      <c r="F34" s="120"/>
      <c r="G34" s="120"/>
      <c r="I34" s="120"/>
      <c r="J34" s="120"/>
      <c r="K34" s="120"/>
    </row>
    <row r="35" s="119" customFormat="1" spans="4:11">
      <c r="D35" s="120"/>
      <c r="E35" s="120"/>
      <c r="F35" s="120"/>
      <c r="G35" s="120"/>
      <c r="I35" s="120"/>
      <c r="J35" s="120"/>
      <c r="K35" s="120"/>
    </row>
    <row r="36" s="119" customFormat="1" spans="4:11">
      <c r="D36" s="120"/>
      <c r="E36" s="120"/>
      <c r="F36" s="120"/>
      <c r="G36" s="120"/>
      <c r="I36" s="120"/>
      <c r="J36" s="120"/>
      <c r="K36" s="120"/>
    </row>
    <row r="37" s="119" customFormat="1" spans="4:11">
      <c r="D37" s="120"/>
      <c r="E37" s="120"/>
      <c r="F37" s="120"/>
      <c r="G37" s="120"/>
      <c r="I37" s="120"/>
      <c r="J37" s="120"/>
      <c r="K37" s="120"/>
    </row>
    <row r="38" s="119" customFormat="1" spans="4:11">
      <c r="D38" s="120"/>
      <c r="E38" s="120"/>
      <c r="F38" s="120"/>
      <c r="G38" s="120"/>
      <c r="I38" s="120"/>
      <c r="J38" s="120"/>
      <c r="K38" s="120"/>
    </row>
    <row r="39" s="119" customFormat="1" spans="4:11">
      <c r="D39" s="120"/>
      <c r="E39" s="120"/>
      <c r="F39" s="120"/>
      <c r="G39" s="120"/>
      <c r="I39" s="120"/>
      <c r="J39" s="120"/>
      <c r="K39" s="120"/>
    </row>
    <row r="40" s="119" customFormat="1" spans="4:11">
      <c r="D40" s="120"/>
      <c r="E40" s="120"/>
      <c r="F40" s="120"/>
      <c r="G40" s="120"/>
      <c r="I40" s="120"/>
      <c r="J40" s="120"/>
      <c r="K40" s="120"/>
    </row>
    <row r="41" s="119" customFormat="1" spans="4:11">
      <c r="D41" s="120"/>
      <c r="E41" s="120"/>
      <c r="F41" s="120"/>
      <c r="G41" s="120"/>
      <c r="I41" s="120"/>
      <c r="J41" s="120"/>
      <c r="K41" s="120"/>
    </row>
    <row r="42" s="119" customFormat="1" spans="4:11">
      <c r="D42" s="120"/>
      <c r="E42" s="120"/>
      <c r="F42" s="120"/>
      <c r="G42" s="120"/>
      <c r="I42" s="120"/>
      <c r="J42" s="120"/>
      <c r="K42" s="120"/>
    </row>
    <row r="43" s="119" customFormat="1" spans="4:11">
      <c r="D43" s="120"/>
      <c r="E43" s="120"/>
      <c r="F43" s="120"/>
      <c r="G43" s="120"/>
      <c r="I43" s="120"/>
      <c r="J43" s="120"/>
      <c r="K43" s="120"/>
    </row>
    <row r="44" s="119" customFormat="1" spans="4:11">
      <c r="D44" s="120"/>
      <c r="E44" s="120"/>
      <c r="F44" s="120"/>
      <c r="G44" s="120"/>
      <c r="I44" s="120"/>
      <c r="J44" s="120"/>
      <c r="K44" s="120"/>
    </row>
    <row r="45" s="119" customFormat="1" spans="4:11">
      <c r="D45" s="120"/>
      <c r="E45" s="120"/>
      <c r="F45" s="120"/>
      <c r="G45" s="120"/>
      <c r="I45" s="120"/>
      <c r="J45" s="120"/>
      <c r="K45" s="120"/>
    </row>
    <row r="46" s="119" customFormat="1" spans="4:11">
      <c r="D46" s="120"/>
      <c r="E46" s="120"/>
      <c r="F46" s="120"/>
      <c r="G46" s="120"/>
      <c r="I46" s="120"/>
      <c r="J46" s="120"/>
      <c r="K46" s="120"/>
    </row>
    <row r="47" s="119" customFormat="1" spans="4:11">
      <c r="D47" s="120"/>
      <c r="E47" s="120"/>
      <c r="F47" s="120"/>
      <c r="G47" s="120"/>
      <c r="I47" s="120"/>
      <c r="J47" s="120"/>
      <c r="K47" s="120"/>
    </row>
    <row r="48" s="119" customFormat="1" spans="4:11">
      <c r="D48" s="120"/>
      <c r="E48" s="120"/>
      <c r="F48" s="120"/>
      <c r="G48" s="120"/>
      <c r="I48" s="120"/>
      <c r="J48" s="120"/>
      <c r="K48" s="120"/>
    </row>
    <row r="49" s="119" customFormat="1" spans="4:11">
      <c r="D49" s="120"/>
      <c r="E49" s="120"/>
      <c r="F49" s="120"/>
      <c r="G49" s="120"/>
      <c r="I49" s="120"/>
      <c r="J49" s="120"/>
      <c r="K49" s="120"/>
    </row>
    <row r="50" s="119" customFormat="1" spans="4:11">
      <c r="D50" s="120"/>
      <c r="E50" s="120"/>
      <c r="F50" s="120"/>
      <c r="G50" s="120"/>
      <c r="I50" s="120"/>
      <c r="J50" s="120"/>
      <c r="K50" s="120"/>
    </row>
    <row r="51" s="119" customFormat="1" spans="4:11">
      <c r="D51" s="120"/>
      <c r="E51" s="120"/>
      <c r="F51" s="120"/>
      <c r="G51" s="120"/>
      <c r="I51" s="120"/>
      <c r="J51" s="120"/>
      <c r="K51" s="120"/>
    </row>
    <row r="52" s="119" customFormat="1" spans="4:11">
      <c r="D52" s="120"/>
      <c r="E52" s="120"/>
      <c r="F52" s="120"/>
      <c r="G52" s="120"/>
      <c r="I52" s="120"/>
      <c r="J52" s="120"/>
      <c r="K52" s="120"/>
    </row>
    <row r="53" s="119" customFormat="1" spans="4:11">
      <c r="D53" s="120"/>
      <c r="E53" s="120"/>
      <c r="F53" s="120"/>
      <c r="G53" s="120"/>
      <c r="I53" s="120"/>
      <c r="J53" s="120"/>
      <c r="K53" s="120"/>
    </row>
    <row r="54" s="119" customFormat="1" spans="4:11">
      <c r="D54" s="120"/>
      <c r="E54" s="120"/>
      <c r="F54" s="120"/>
      <c r="G54" s="120"/>
      <c r="I54" s="120"/>
      <c r="J54" s="120"/>
      <c r="K54" s="120"/>
    </row>
    <row r="55" s="119" customFormat="1" spans="4:11">
      <c r="D55" s="120"/>
      <c r="E55" s="120"/>
      <c r="F55" s="120"/>
      <c r="G55" s="120"/>
      <c r="I55" s="120"/>
      <c r="J55" s="120"/>
      <c r="K55" s="120"/>
    </row>
    <row r="56" s="119" customFormat="1" spans="4:11">
      <c r="D56" s="120"/>
      <c r="E56" s="120"/>
      <c r="F56" s="120"/>
      <c r="G56" s="120"/>
      <c r="I56" s="120"/>
      <c r="J56" s="120"/>
      <c r="K56" s="120"/>
    </row>
    <row r="57" s="119" customFormat="1" spans="4:11">
      <c r="D57" s="120"/>
      <c r="E57" s="120"/>
      <c r="F57" s="120"/>
      <c r="G57" s="120"/>
      <c r="I57" s="120"/>
      <c r="J57" s="120"/>
      <c r="K57" s="120"/>
    </row>
    <row r="58" s="119" customFormat="1" spans="4:11">
      <c r="D58" s="120"/>
      <c r="E58" s="120"/>
      <c r="F58" s="120"/>
      <c r="G58" s="120"/>
      <c r="I58" s="120"/>
      <c r="J58" s="120"/>
      <c r="K58" s="120"/>
    </row>
    <row r="59" s="119" customFormat="1" spans="4:11">
      <c r="D59" s="120"/>
      <c r="E59" s="120"/>
      <c r="F59" s="120"/>
      <c r="G59" s="120"/>
      <c r="I59" s="120"/>
      <c r="J59" s="120"/>
      <c r="K59" s="120"/>
    </row>
    <row r="60" s="119" customFormat="1" spans="4:11">
      <c r="D60" s="120"/>
      <c r="E60" s="120"/>
      <c r="F60" s="120"/>
      <c r="G60" s="120"/>
      <c r="I60" s="120"/>
      <c r="J60" s="120"/>
      <c r="K60" s="120"/>
    </row>
    <row r="61" s="119" customFormat="1" spans="4:11">
      <c r="D61" s="120"/>
      <c r="E61" s="120"/>
      <c r="F61" s="120"/>
      <c r="G61" s="120"/>
      <c r="I61" s="120"/>
      <c r="J61" s="120"/>
      <c r="K61" s="120"/>
    </row>
    <row r="62" s="119" customFormat="1" spans="4:11">
      <c r="D62" s="120"/>
      <c r="E62" s="120"/>
      <c r="F62" s="120"/>
      <c r="G62" s="120"/>
      <c r="I62" s="120"/>
      <c r="J62" s="120"/>
      <c r="K62" s="120"/>
    </row>
    <row r="63" s="119" customFormat="1" spans="4:11">
      <c r="D63" s="120"/>
      <c r="E63" s="120"/>
      <c r="F63" s="120"/>
      <c r="G63" s="120"/>
      <c r="I63" s="120"/>
      <c r="J63" s="120"/>
      <c r="K63" s="120"/>
    </row>
    <row r="64" s="119" customFormat="1" spans="4:11">
      <c r="D64" s="120"/>
      <c r="E64" s="120"/>
      <c r="F64" s="120"/>
      <c r="G64" s="120"/>
      <c r="I64" s="120"/>
      <c r="J64" s="120"/>
      <c r="K64" s="120"/>
    </row>
    <row r="65" s="119" customFormat="1" spans="4:11">
      <c r="D65" s="120"/>
      <c r="E65" s="120"/>
      <c r="F65" s="120"/>
      <c r="G65" s="120"/>
      <c r="I65" s="120"/>
      <c r="J65" s="120"/>
      <c r="K65" s="120"/>
    </row>
    <row r="66" s="119" customFormat="1" spans="4:11">
      <c r="D66" s="120"/>
      <c r="E66" s="120"/>
      <c r="F66" s="120"/>
      <c r="G66" s="120"/>
      <c r="I66" s="120"/>
      <c r="J66" s="120"/>
      <c r="K66" s="120"/>
    </row>
    <row r="67" s="119" customFormat="1" spans="4:11">
      <c r="D67" s="120"/>
      <c r="E67" s="120"/>
      <c r="F67" s="120"/>
      <c r="G67" s="120"/>
      <c r="I67" s="120"/>
      <c r="J67" s="120"/>
      <c r="K67" s="120"/>
    </row>
    <row r="68" s="119" customFormat="1" spans="4:11">
      <c r="D68" s="120"/>
      <c r="E68" s="120"/>
      <c r="F68" s="120"/>
      <c r="G68" s="120"/>
      <c r="I68" s="120"/>
      <c r="J68" s="120"/>
      <c r="K68" s="120"/>
    </row>
    <row r="69" s="119" customFormat="1" spans="4:11">
      <c r="D69" s="120"/>
      <c r="E69" s="120"/>
      <c r="F69" s="120"/>
      <c r="G69" s="120"/>
      <c r="I69" s="120"/>
      <c r="J69" s="120"/>
      <c r="K69" s="120"/>
    </row>
    <row r="70" s="119" customFormat="1" spans="4:11">
      <c r="D70" s="120"/>
      <c r="E70" s="120"/>
      <c r="F70" s="120"/>
      <c r="G70" s="120"/>
      <c r="I70" s="120"/>
      <c r="J70" s="120"/>
      <c r="K70" s="120"/>
    </row>
    <row r="71" s="119" customFormat="1" spans="4:11">
      <c r="D71" s="120"/>
      <c r="E71" s="120"/>
      <c r="F71" s="120"/>
      <c r="G71" s="120"/>
      <c r="I71" s="120"/>
      <c r="J71" s="120"/>
      <c r="K71" s="120"/>
    </row>
    <row r="72" s="119" customFormat="1" spans="4:11">
      <c r="D72" s="120"/>
      <c r="E72" s="120"/>
      <c r="F72" s="120"/>
      <c r="G72" s="120"/>
      <c r="I72" s="120"/>
      <c r="J72" s="120"/>
      <c r="K72" s="120"/>
    </row>
    <row r="73" s="119" customFormat="1" spans="4:11">
      <c r="D73" s="120"/>
      <c r="E73" s="120"/>
      <c r="F73" s="120"/>
      <c r="G73" s="120"/>
      <c r="I73" s="120"/>
      <c r="J73" s="120"/>
      <c r="K73" s="120"/>
    </row>
    <row r="74" s="119" customFormat="1" spans="4:11">
      <c r="D74" s="120"/>
      <c r="E74" s="120"/>
      <c r="F74" s="120"/>
      <c r="G74" s="120"/>
      <c r="I74" s="120"/>
      <c r="J74" s="120"/>
      <c r="K74" s="120"/>
    </row>
    <row r="75" s="119" customFormat="1" spans="4:11">
      <c r="D75" s="120"/>
      <c r="E75" s="120"/>
      <c r="F75" s="120"/>
      <c r="G75" s="120"/>
      <c r="I75" s="120"/>
      <c r="J75" s="120"/>
      <c r="K75" s="120"/>
    </row>
    <row r="76" s="119" customFormat="1" spans="4:11">
      <c r="D76" s="120"/>
      <c r="E76" s="120"/>
      <c r="F76" s="120"/>
      <c r="G76" s="120"/>
      <c r="I76" s="120"/>
      <c r="J76" s="120"/>
      <c r="K76" s="120"/>
    </row>
    <row r="77" s="119" customFormat="1" spans="4:11">
      <c r="D77" s="120"/>
      <c r="E77" s="120"/>
      <c r="F77" s="120"/>
      <c r="G77" s="120"/>
      <c r="I77" s="120"/>
      <c r="J77" s="120"/>
      <c r="K77" s="120"/>
    </row>
    <row r="78" s="119" customFormat="1" spans="4:11">
      <c r="D78" s="120"/>
      <c r="E78" s="120"/>
      <c r="F78" s="120"/>
      <c r="G78" s="120"/>
      <c r="I78" s="120"/>
      <c r="J78" s="120"/>
      <c r="K78" s="120"/>
    </row>
    <row r="79" s="119" customFormat="1" spans="4:11">
      <c r="D79" s="120"/>
      <c r="E79" s="120"/>
      <c r="F79" s="120"/>
      <c r="G79" s="151"/>
      <c r="I79" s="120"/>
      <c r="J79" s="120"/>
      <c r="K79" s="120"/>
    </row>
    <row r="1048567" customFormat="1" spans="2:3">
      <c r="B1048567" s="152"/>
      <c r="C1048567" s="152"/>
    </row>
    <row r="1048568" customFormat="1" spans="2:3">
      <c r="B1048568" s="152"/>
      <c r="C1048568" s="152"/>
    </row>
    <row r="1048569" customFormat="1" spans="2:3">
      <c r="B1048569" s="152"/>
      <c r="C1048569" s="152"/>
    </row>
    <row r="1048570" customFormat="1" spans="2:3">
      <c r="B1048570" s="152"/>
      <c r="C1048570" s="152"/>
    </row>
    <row r="1048571" customFormat="1" spans="2:3">
      <c r="B1048571" s="152"/>
      <c r="C1048571" s="152"/>
    </row>
    <row r="1048572" customFormat="1" spans="2:3">
      <c r="B1048572" s="152"/>
      <c r="C1048572" s="152"/>
    </row>
    <row r="1048573" customFormat="1" spans="2:3">
      <c r="B1048573" s="152"/>
      <c r="C1048573" s="152"/>
    </row>
    <row r="1048574" customFormat="1" spans="2:3">
      <c r="B1048574" s="152"/>
      <c r="C1048574" s="152"/>
    </row>
    <row r="1048575" customFormat="1" spans="2:3">
      <c r="B1048575" s="152"/>
      <c r="C1048575" s="152"/>
    </row>
    <row r="1048576" customFormat="1" spans="2:3">
      <c r="B1048576" s="152"/>
      <c r="C1048576" s="152"/>
    </row>
  </sheetData>
  <mergeCells count="23">
    <mergeCell ref="D1:F1"/>
    <mergeCell ref="D5:F5"/>
    <mergeCell ref="D7:F7"/>
    <mergeCell ref="D9:F9"/>
    <mergeCell ref="D12:F12"/>
    <mergeCell ref="D15:F15"/>
    <mergeCell ref="D17:F17"/>
    <mergeCell ref="A18:B18"/>
    <mergeCell ref="D18:I18"/>
    <mergeCell ref="A1:A2"/>
    <mergeCell ref="A4:A5"/>
    <mergeCell ref="A6:A7"/>
    <mergeCell ref="A8:A9"/>
    <mergeCell ref="A11:A12"/>
    <mergeCell ref="A14:A15"/>
    <mergeCell ref="A16:A17"/>
    <mergeCell ref="B1:B2"/>
    <mergeCell ref="C1:C2"/>
    <mergeCell ref="G1:G2"/>
    <mergeCell ref="H1:H2"/>
    <mergeCell ref="I1:I2"/>
    <mergeCell ref="J1:J2"/>
    <mergeCell ref="K1:K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8"/>
  <sheetViews>
    <sheetView view="pageBreakPreview" zoomScaleNormal="100" workbookViewId="0">
      <pane ySplit="3" topLeftCell="A20" activePane="bottomLeft" state="frozen"/>
      <selection/>
      <selection pane="bottomLeft" activeCell="D22" sqref="D22"/>
    </sheetView>
  </sheetViews>
  <sheetFormatPr defaultColWidth="15.125" defaultRowHeight="14.25"/>
  <cols>
    <col min="1" max="1" width="7" customWidth="1"/>
    <col min="2" max="2" width="19.625" customWidth="1"/>
    <col min="3" max="3" width="5.875" customWidth="1"/>
    <col min="4" max="4" width="26.125" customWidth="1"/>
    <col min="5" max="5" width="15" customWidth="1"/>
    <col min="6" max="6" width="13.625" customWidth="1"/>
    <col min="7" max="7" width="19.875" customWidth="1"/>
    <col min="8" max="8" width="9.75" customWidth="1"/>
    <col min="9" max="9" width="16" customWidth="1"/>
    <col min="10" max="10" width="12.25" customWidth="1"/>
    <col min="11" max="11" width="35" style="47" customWidth="1"/>
    <col min="12" max="12" width="14" customWidth="1"/>
    <col min="13" max="16384" width="15.125" customWidth="1"/>
  </cols>
  <sheetData>
    <row r="1" customFormat="1" ht="26" customHeight="1" spans="1:12">
      <c r="A1" s="93" t="s">
        <v>1106</v>
      </c>
      <c r="B1" s="93"/>
      <c r="C1" s="93"/>
      <c r="D1" s="93"/>
      <c r="E1" s="93"/>
      <c r="F1" s="93"/>
      <c r="G1" s="93"/>
      <c r="H1" s="93"/>
      <c r="I1" s="93"/>
      <c r="J1" s="93"/>
      <c r="K1" s="94"/>
      <c r="L1" s="93"/>
    </row>
    <row r="2" s="92" customFormat="1" ht="32" customHeight="1" spans="1:12">
      <c r="A2" s="95" t="s">
        <v>1</v>
      </c>
      <c r="B2" s="96"/>
      <c r="C2" s="97" t="s">
        <v>2</v>
      </c>
      <c r="D2" s="98"/>
      <c r="E2" s="98"/>
      <c r="F2" s="98"/>
      <c r="G2" s="98"/>
      <c r="H2" s="98"/>
      <c r="I2" s="98"/>
      <c r="J2" s="98"/>
      <c r="K2" s="98"/>
      <c r="L2" s="99"/>
    </row>
    <row r="3" s="92" customFormat="1" ht="59" customHeight="1" spans="1:12">
      <c r="A3" s="100" t="s">
        <v>3</v>
      </c>
      <c r="B3" s="100" t="s">
        <v>4</v>
      </c>
      <c r="C3" s="100" t="s">
        <v>5</v>
      </c>
      <c r="D3" s="101" t="s">
        <v>6</v>
      </c>
      <c r="E3" s="101" t="s">
        <v>7</v>
      </c>
      <c r="F3" s="101" t="s">
        <v>8</v>
      </c>
      <c r="G3" s="102" t="s">
        <v>9</v>
      </c>
      <c r="H3" s="100" t="s">
        <v>10</v>
      </c>
      <c r="I3" s="103" t="s">
        <v>11</v>
      </c>
      <c r="J3" s="100" t="s">
        <v>12</v>
      </c>
      <c r="K3" s="102" t="s">
        <v>13</v>
      </c>
      <c r="L3" s="104" t="s">
        <v>14</v>
      </c>
    </row>
    <row r="4" ht="30" customHeight="1" spans="1:12">
      <c r="A4" s="70">
        <v>1</v>
      </c>
      <c r="B4" s="70" t="s">
        <v>733</v>
      </c>
      <c r="C4" s="70" t="s">
        <v>198</v>
      </c>
      <c r="D4" s="71" t="s">
        <v>735</v>
      </c>
      <c r="E4" s="105">
        <v>414.32</v>
      </c>
      <c r="F4" s="73">
        <v>400</v>
      </c>
      <c r="G4" s="70">
        <v>11</v>
      </c>
      <c r="H4" s="70">
        <v>10</v>
      </c>
      <c r="I4" s="82"/>
      <c r="J4" s="82"/>
      <c r="K4" s="83" t="s">
        <v>1107</v>
      </c>
      <c r="L4" s="84"/>
    </row>
    <row r="5" ht="30" customHeight="1" spans="1:12">
      <c r="A5" s="70">
        <v>2</v>
      </c>
      <c r="B5" s="70" t="s">
        <v>737</v>
      </c>
      <c r="C5" s="70" t="s">
        <v>198</v>
      </c>
      <c r="D5" s="71" t="s">
        <v>1108</v>
      </c>
      <c r="E5" s="105">
        <v>129267.84</v>
      </c>
      <c r="F5" s="73">
        <v>124800</v>
      </c>
      <c r="G5" s="70">
        <v>5.5</v>
      </c>
      <c r="H5" s="70">
        <v>5</v>
      </c>
      <c r="I5" s="82"/>
      <c r="J5" s="82"/>
      <c r="K5" s="85"/>
      <c r="L5" s="84"/>
    </row>
    <row r="6" ht="30" customHeight="1" spans="1:12">
      <c r="A6" s="70">
        <v>3</v>
      </c>
      <c r="B6" s="70" t="s">
        <v>738</v>
      </c>
      <c r="C6" s="70" t="s">
        <v>198</v>
      </c>
      <c r="D6" s="71" t="s">
        <v>739</v>
      </c>
      <c r="E6" s="105">
        <v>129267.84</v>
      </c>
      <c r="F6" s="73">
        <v>124800</v>
      </c>
      <c r="G6" s="70">
        <v>8.8</v>
      </c>
      <c r="H6" s="70">
        <v>8</v>
      </c>
      <c r="I6" s="82"/>
      <c r="J6" s="82"/>
      <c r="K6" s="86"/>
      <c r="L6" s="84"/>
    </row>
    <row r="7" ht="30" customHeight="1" spans="1:12">
      <c r="A7" s="70">
        <v>4</v>
      </c>
      <c r="B7" s="70" t="s">
        <v>1109</v>
      </c>
      <c r="C7" s="70" t="s">
        <v>38</v>
      </c>
      <c r="D7" s="70">
        <v>20</v>
      </c>
      <c r="E7" s="70">
        <v>439786.32</v>
      </c>
      <c r="F7" s="70">
        <v>430000</v>
      </c>
      <c r="G7" s="70">
        <f t="shared" ref="G7:G10" si="0">ROUND(H7*1.1,2)</f>
        <v>2.2</v>
      </c>
      <c r="H7" s="72">
        <v>2</v>
      </c>
      <c r="I7" s="82"/>
      <c r="J7" s="82"/>
      <c r="K7" s="83" t="s">
        <v>631</v>
      </c>
      <c r="L7" s="84"/>
    </row>
    <row r="8" customFormat="1" ht="30" customHeight="1" spans="1:12">
      <c r="A8" s="70">
        <v>5</v>
      </c>
      <c r="B8" s="70" t="s">
        <v>1109</v>
      </c>
      <c r="C8" s="70" t="s">
        <v>38</v>
      </c>
      <c r="D8" s="70">
        <v>25</v>
      </c>
      <c r="E8" s="70">
        <v>21561.62</v>
      </c>
      <c r="F8" s="70">
        <v>21000</v>
      </c>
      <c r="G8" s="70">
        <f t="shared" si="0"/>
        <v>3.85</v>
      </c>
      <c r="H8" s="72">
        <v>3.5</v>
      </c>
      <c r="I8" s="82"/>
      <c r="J8" s="82"/>
      <c r="K8" s="85"/>
      <c r="L8" s="84"/>
    </row>
    <row r="9" customFormat="1" ht="30" customHeight="1" spans="1:12">
      <c r="A9" s="70">
        <v>6</v>
      </c>
      <c r="B9" s="70" t="s">
        <v>1109</v>
      </c>
      <c r="C9" s="70" t="s">
        <v>38</v>
      </c>
      <c r="D9" s="70">
        <v>32</v>
      </c>
      <c r="E9" s="70">
        <v>21561.62</v>
      </c>
      <c r="F9" s="70">
        <v>21000</v>
      </c>
      <c r="G9" s="70">
        <f t="shared" si="0"/>
        <v>7.7</v>
      </c>
      <c r="H9" s="72">
        <v>7</v>
      </c>
      <c r="I9" s="82"/>
      <c r="J9" s="82"/>
      <c r="K9" s="85"/>
      <c r="L9" s="84"/>
    </row>
    <row r="10" customFormat="1" ht="30" customHeight="1" spans="1:12">
      <c r="A10" s="70">
        <v>7</v>
      </c>
      <c r="B10" s="70" t="s">
        <v>1109</v>
      </c>
      <c r="C10" s="70" t="s">
        <v>38</v>
      </c>
      <c r="D10" s="70">
        <v>40</v>
      </c>
      <c r="E10" s="70">
        <v>9257.29</v>
      </c>
      <c r="F10" s="70">
        <v>9000</v>
      </c>
      <c r="G10" s="70">
        <f t="shared" si="0"/>
        <v>9.9</v>
      </c>
      <c r="H10" s="72">
        <v>9</v>
      </c>
      <c r="I10" s="82"/>
      <c r="J10" s="82"/>
      <c r="K10" s="85"/>
      <c r="L10" s="84"/>
    </row>
    <row r="11" customFormat="1" ht="30" customHeight="1" spans="1:12">
      <c r="A11" s="70">
        <v>8</v>
      </c>
      <c r="B11" s="70" t="s">
        <v>1110</v>
      </c>
      <c r="C11" s="70" t="s">
        <v>101</v>
      </c>
      <c r="D11" s="70"/>
      <c r="E11" s="70" t="s">
        <v>1111</v>
      </c>
      <c r="F11" s="73">
        <v>5000</v>
      </c>
      <c r="G11" s="70"/>
      <c r="H11" s="72">
        <v>0.3</v>
      </c>
      <c r="I11" s="82"/>
      <c r="J11" s="82"/>
      <c r="K11" s="85"/>
      <c r="L11" s="84"/>
    </row>
    <row r="12" customFormat="1" ht="30" customHeight="1" spans="1:12">
      <c r="A12" s="70">
        <v>9</v>
      </c>
      <c r="B12" s="70" t="s">
        <v>1112</v>
      </c>
      <c r="C12" s="70" t="s">
        <v>101</v>
      </c>
      <c r="D12" s="70" t="s">
        <v>1113</v>
      </c>
      <c r="E12" s="70">
        <v>6</v>
      </c>
      <c r="F12" s="70">
        <v>6</v>
      </c>
      <c r="G12" s="70">
        <f t="shared" ref="G12:G18" si="1">ROUND(H12*1.1,2)</f>
        <v>209</v>
      </c>
      <c r="H12" s="72">
        <v>190</v>
      </c>
      <c r="I12" s="106" t="str">
        <f>_xlfn.DISPIMG("ID_018DEDE06300402987CBDADA9BB1BF87",1)</f>
        <v>=DISPIMG("ID_018DEDE06300402987CBDADA9BB1BF87",1)</v>
      </c>
      <c r="J12" s="82"/>
      <c r="K12" s="85"/>
      <c r="L12" s="84"/>
    </row>
    <row r="13" customFormat="1" ht="30" customHeight="1" spans="1:12">
      <c r="A13" s="70">
        <v>10</v>
      </c>
      <c r="B13" s="70" t="s">
        <v>1112</v>
      </c>
      <c r="C13" s="70" t="s">
        <v>101</v>
      </c>
      <c r="D13" s="70" t="s">
        <v>1114</v>
      </c>
      <c r="E13" s="70">
        <v>10</v>
      </c>
      <c r="F13" s="70">
        <v>10</v>
      </c>
      <c r="G13" s="70">
        <f t="shared" si="1"/>
        <v>297</v>
      </c>
      <c r="H13" s="72">
        <v>270</v>
      </c>
      <c r="I13" s="107"/>
      <c r="J13" s="82"/>
      <c r="K13" s="85"/>
      <c r="L13" s="84"/>
    </row>
    <row r="14" ht="30" customHeight="1" spans="1:12">
      <c r="A14" s="70">
        <v>11</v>
      </c>
      <c r="B14" s="70" t="s">
        <v>1112</v>
      </c>
      <c r="C14" s="70" t="s">
        <v>101</v>
      </c>
      <c r="D14" s="70" t="s">
        <v>1115</v>
      </c>
      <c r="E14" s="70">
        <f>210+36+256</f>
        <v>502</v>
      </c>
      <c r="F14" s="70">
        <f>210+36+256</f>
        <v>502</v>
      </c>
      <c r="G14" s="70">
        <f t="shared" si="1"/>
        <v>374</v>
      </c>
      <c r="H14" s="72">
        <v>340</v>
      </c>
      <c r="I14" s="107"/>
      <c r="J14" s="82"/>
      <c r="K14" s="85"/>
      <c r="L14" s="84"/>
    </row>
    <row r="15" ht="30" customHeight="1" spans="1:12">
      <c r="A15" s="70">
        <v>12</v>
      </c>
      <c r="B15" s="70" t="s">
        <v>1112</v>
      </c>
      <c r="C15" s="70" t="s">
        <v>101</v>
      </c>
      <c r="D15" s="70" t="s">
        <v>1116</v>
      </c>
      <c r="E15" s="70">
        <f>276+36+180</f>
        <v>492</v>
      </c>
      <c r="F15" s="70">
        <f>276+36+180</f>
        <v>492</v>
      </c>
      <c r="G15" s="70">
        <f t="shared" si="1"/>
        <v>467.5</v>
      </c>
      <c r="H15" s="72">
        <v>425</v>
      </c>
      <c r="I15" s="107"/>
      <c r="J15" s="82"/>
      <c r="K15" s="85"/>
      <c r="L15" s="84"/>
    </row>
    <row r="16" ht="30" customHeight="1" spans="1:12">
      <c r="A16" s="70">
        <v>13</v>
      </c>
      <c r="B16" s="70" t="s">
        <v>1112</v>
      </c>
      <c r="C16" s="70" t="s">
        <v>101</v>
      </c>
      <c r="D16" s="70" t="s">
        <v>1117</v>
      </c>
      <c r="E16" s="70">
        <f>40+96</f>
        <v>136</v>
      </c>
      <c r="F16" s="70">
        <f>40+96</f>
        <v>136</v>
      </c>
      <c r="G16" s="70">
        <f t="shared" si="1"/>
        <v>561</v>
      </c>
      <c r="H16" s="72">
        <v>510</v>
      </c>
      <c r="I16" s="107"/>
      <c r="J16" s="82"/>
      <c r="K16" s="85"/>
      <c r="L16" s="84"/>
    </row>
    <row r="17" ht="30" customHeight="1" spans="1:12">
      <c r="A17" s="70">
        <v>14</v>
      </c>
      <c r="B17" s="70" t="s">
        <v>1112</v>
      </c>
      <c r="C17" s="70" t="s">
        <v>101</v>
      </c>
      <c r="D17" s="70" t="s">
        <v>1118</v>
      </c>
      <c r="E17" s="70">
        <v>24</v>
      </c>
      <c r="F17" s="70">
        <v>24</v>
      </c>
      <c r="G17" s="70">
        <f t="shared" si="1"/>
        <v>660</v>
      </c>
      <c r="H17" s="72">
        <v>600</v>
      </c>
      <c r="I17" s="107"/>
      <c r="J17" s="82"/>
      <c r="K17" s="85"/>
      <c r="L17" s="84"/>
    </row>
    <row r="18" ht="30" customHeight="1" spans="1:12">
      <c r="A18" s="70">
        <v>15</v>
      </c>
      <c r="B18" s="70" t="s">
        <v>1112</v>
      </c>
      <c r="C18" s="70" t="s">
        <v>101</v>
      </c>
      <c r="D18" s="70" t="s">
        <v>1119</v>
      </c>
      <c r="E18" s="70">
        <f>40+72</f>
        <v>112</v>
      </c>
      <c r="F18" s="70">
        <f>40+72</f>
        <v>112</v>
      </c>
      <c r="G18" s="70">
        <f t="shared" si="1"/>
        <v>748</v>
      </c>
      <c r="H18" s="72">
        <v>680</v>
      </c>
      <c r="I18" s="107"/>
      <c r="J18" s="82"/>
      <c r="K18" s="85"/>
      <c r="L18" s="84"/>
    </row>
    <row r="19" ht="96" spans="1:12">
      <c r="A19" s="70">
        <v>22</v>
      </c>
      <c r="B19" s="71" t="s">
        <v>1120</v>
      </c>
      <c r="C19" s="70" t="s">
        <v>101</v>
      </c>
      <c r="D19" s="71" t="s">
        <v>1121</v>
      </c>
      <c r="E19" s="105">
        <f>F19*1.01</f>
        <v>3232</v>
      </c>
      <c r="F19" s="73">
        <v>3200</v>
      </c>
      <c r="G19" s="70">
        <v>38</v>
      </c>
      <c r="H19" s="70">
        <v>36</v>
      </c>
      <c r="I19" s="82"/>
      <c r="J19" s="82"/>
      <c r="K19" s="108" t="s">
        <v>1122</v>
      </c>
      <c r="L19" s="84"/>
    </row>
    <row r="20" ht="132" spans="1:12">
      <c r="A20" s="70">
        <v>23</v>
      </c>
      <c r="B20" s="70" t="s">
        <v>1123</v>
      </c>
      <c r="C20" s="70" t="s">
        <v>38</v>
      </c>
      <c r="D20" s="80" t="s">
        <v>1124</v>
      </c>
      <c r="E20" s="105">
        <f>F20*1.03</f>
        <v>360.5</v>
      </c>
      <c r="F20" s="73">
        <v>350</v>
      </c>
      <c r="G20" s="70">
        <f>H20*1.03</f>
        <v>216.3</v>
      </c>
      <c r="H20" s="70">
        <v>210</v>
      </c>
      <c r="I20" s="82">
        <f>F20*H20</f>
        <v>73500</v>
      </c>
      <c r="J20" s="82"/>
      <c r="K20" s="83" t="s">
        <v>1125</v>
      </c>
      <c r="L20" s="84"/>
    </row>
    <row r="21" ht="144" spans="1:12">
      <c r="A21" s="70">
        <v>24</v>
      </c>
      <c r="B21" s="70" t="s">
        <v>1123</v>
      </c>
      <c r="C21" s="70" t="s">
        <v>38</v>
      </c>
      <c r="D21" s="80" t="s">
        <v>1126</v>
      </c>
      <c r="E21" s="105">
        <f>F21*1.03</f>
        <v>154.5</v>
      </c>
      <c r="F21" s="73">
        <v>150</v>
      </c>
      <c r="G21" s="70">
        <f>H21*1.03</f>
        <v>293.55</v>
      </c>
      <c r="H21" s="70">
        <v>285</v>
      </c>
      <c r="I21" s="82">
        <f>F21*H21</f>
        <v>42750</v>
      </c>
      <c r="J21" s="82"/>
      <c r="K21" s="86"/>
      <c r="L21" s="84"/>
    </row>
    <row r="22" ht="30" customHeight="1" spans="1:12">
      <c r="A22" s="70">
        <v>25</v>
      </c>
      <c r="B22" s="70"/>
      <c r="C22" s="70"/>
      <c r="D22" s="71"/>
      <c r="E22" s="105"/>
      <c r="F22" s="73"/>
      <c r="G22" s="70"/>
      <c r="H22" s="70"/>
      <c r="I22" s="82"/>
      <c r="J22" s="82"/>
      <c r="K22" s="108"/>
      <c r="L22" s="84"/>
    </row>
    <row r="23" ht="30" customHeight="1" spans="1:12">
      <c r="A23" s="70">
        <v>26</v>
      </c>
      <c r="B23" s="109"/>
      <c r="C23" s="70"/>
      <c r="D23" s="71"/>
      <c r="E23" s="105"/>
      <c r="F23" s="73"/>
      <c r="G23" s="70"/>
      <c r="H23" s="72"/>
      <c r="I23" s="109"/>
      <c r="J23" s="109"/>
      <c r="K23" s="110"/>
      <c r="L23" s="111"/>
    </row>
    <row r="24" ht="30" customHeight="1" spans="1:12">
      <c r="A24" s="70">
        <v>27</v>
      </c>
      <c r="B24" s="109"/>
      <c r="C24" s="70"/>
      <c r="D24" s="71"/>
      <c r="E24" s="105"/>
      <c r="F24" s="73"/>
      <c r="G24" s="70"/>
      <c r="H24" s="72"/>
      <c r="I24" s="109"/>
      <c r="J24" s="109"/>
      <c r="K24" s="110"/>
      <c r="L24" s="111"/>
    </row>
    <row r="25" ht="30" customHeight="1" spans="1:12">
      <c r="A25" s="70">
        <v>28</v>
      </c>
      <c r="B25" s="109"/>
      <c r="C25" s="70"/>
      <c r="D25" s="71"/>
      <c r="E25" s="105"/>
      <c r="F25" s="73"/>
      <c r="G25" s="70"/>
      <c r="H25" s="72"/>
      <c r="I25" s="109"/>
      <c r="J25" s="109"/>
      <c r="K25" s="110"/>
      <c r="L25" s="111"/>
    </row>
    <row r="26" ht="30" customHeight="1" spans="1:12">
      <c r="A26" s="70">
        <v>29</v>
      </c>
      <c r="B26" s="109"/>
      <c r="C26" s="70"/>
      <c r="D26" s="71"/>
      <c r="E26" s="105"/>
      <c r="F26" s="73"/>
      <c r="G26" s="70"/>
      <c r="H26" s="72"/>
      <c r="I26" s="109"/>
      <c r="J26" s="109"/>
      <c r="K26" s="110"/>
      <c r="L26" s="111"/>
    </row>
    <row r="27" ht="30" customHeight="1" spans="1:12">
      <c r="A27" s="70">
        <v>30</v>
      </c>
      <c r="B27" s="109"/>
      <c r="C27" s="70"/>
      <c r="D27" s="71"/>
      <c r="E27" s="105"/>
      <c r="F27" s="73"/>
      <c r="G27" s="70"/>
      <c r="H27" s="72"/>
      <c r="I27" s="109"/>
      <c r="J27" s="109"/>
      <c r="K27" s="110"/>
      <c r="L27" s="111"/>
    </row>
    <row r="28" ht="35" customHeight="1" spans="1:12">
      <c r="A28" s="112" t="s">
        <v>184</v>
      </c>
      <c r="B28" s="112"/>
      <c r="C28" s="113" t="s">
        <v>185</v>
      </c>
      <c r="D28" s="113"/>
      <c r="E28" s="113"/>
      <c r="F28" s="112"/>
      <c r="G28" s="114" t="s">
        <v>186</v>
      </c>
      <c r="H28" s="112"/>
      <c r="I28" s="113" t="s">
        <v>187</v>
      </c>
      <c r="J28" s="112"/>
      <c r="K28" s="115" t="s">
        <v>188</v>
      </c>
      <c r="L28" s="116"/>
    </row>
  </sheetData>
  <mergeCells count="8">
    <mergeCell ref="A1:L1"/>
    <mergeCell ref="A2:B2"/>
    <mergeCell ref="C2:L2"/>
    <mergeCell ref="C28:D28"/>
    <mergeCell ref="I12:I18"/>
    <mergeCell ref="K4:K6"/>
    <mergeCell ref="K7:K18"/>
    <mergeCell ref="K20:K21"/>
  </mergeCells>
  <printOptions horizontalCentered="1"/>
  <pageMargins left="0.393055555555556" right="0.393055555555556" top="0.786805555555556" bottom="0.786805555555556" header="0.590277777777778" footer="0.590277777777778"/>
  <pageSetup paperSize="9" scale="67"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7"/>
  <sheetViews>
    <sheetView view="pageBreakPreview" zoomScaleNormal="100" workbookViewId="0">
      <pane ySplit="3" topLeftCell="A4" activePane="bottomLeft" state="frozen"/>
      <selection/>
      <selection pane="bottomLeft" activeCell="G24" sqref="G24"/>
    </sheetView>
  </sheetViews>
  <sheetFormatPr defaultColWidth="15.125" defaultRowHeight="14.25"/>
  <cols>
    <col min="1" max="1" width="7" customWidth="1"/>
    <col min="2" max="2" width="19.625" customWidth="1"/>
    <col min="3" max="3" width="5.875" customWidth="1"/>
    <col min="4" max="4" width="26.125" customWidth="1"/>
    <col min="5" max="5" width="15" customWidth="1"/>
    <col min="6" max="6" width="13.625" customWidth="1"/>
    <col min="7" max="7" width="19.875" customWidth="1"/>
    <col min="8" max="8" width="9.75" customWidth="1"/>
    <col min="9" max="9" width="16" customWidth="1"/>
    <col min="10" max="10" width="12.25" customWidth="1"/>
    <col min="11" max="11" width="35" style="47" customWidth="1"/>
    <col min="12" max="12" width="14" customWidth="1"/>
    <col min="13" max="16384" width="15.125" customWidth="1"/>
  </cols>
  <sheetData>
    <row r="1" customFormat="1" ht="23" customHeight="1" spans="1:13">
      <c r="A1" s="50" t="s">
        <v>1127</v>
      </c>
      <c r="B1" s="50"/>
      <c r="C1" s="50"/>
      <c r="D1" s="50"/>
      <c r="E1" s="50"/>
      <c r="F1" s="50"/>
      <c r="G1" s="50"/>
      <c r="H1" s="50"/>
      <c r="I1" s="50"/>
      <c r="J1" s="50"/>
      <c r="K1" s="51"/>
      <c r="L1" s="50"/>
    </row>
    <row r="2" s="45" customFormat="1" ht="23" customHeight="1" spans="1:13">
      <c r="A2" s="52" t="s">
        <v>1</v>
      </c>
      <c r="B2" s="53"/>
      <c r="C2" s="76" t="s">
        <v>2</v>
      </c>
      <c r="D2" s="77"/>
      <c r="E2" s="77"/>
      <c r="F2" s="77"/>
      <c r="G2" s="77"/>
      <c r="H2" s="77"/>
      <c r="I2" s="77"/>
      <c r="J2" s="77"/>
      <c r="K2" s="77"/>
      <c r="L2" s="78"/>
    </row>
    <row r="3" s="45" customFormat="1" ht="30" customHeight="1" spans="1:13">
      <c r="A3" s="57" t="s">
        <v>3</v>
      </c>
      <c r="B3" s="57" t="s">
        <v>4</v>
      </c>
      <c r="C3" s="57" t="s">
        <v>5</v>
      </c>
      <c r="D3" s="58" t="s">
        <v>6</v>
      </c>
      <c r="E3" s="58" t="s">
        <v>7</v>
      </c>
      <c r="F3" s="58" t="s">
        <v>8</v>
      </c>
      <c r="G3" s="59" t="s">
        <v>9</v>
      </c>
      <c r="H3" s="57" t="s">
        <v>10</v>
      </c>
      <c r="I3" s="57" t="s">
        <v>11</v>
      </c>
      <c r="J3" s="57" t="s">
        <v>12</v>
      </c>
      <c r="K3" s="59" t="s">
        <v>13</v>
      </c>
      <c r="L3" s="60" t="s">
        <v>14</v>
      </c>
    </row>
    <row r="4" ht="23" customHeight="1" spans="1:13">
      <c r="A4" s="70">
        <v>1</v>
      </c>
      <c r="B4" s="79" t="s">
        <v>1128</v>
      </c>
      <c r="C4" s="70" t="s">
        <v>225</v>
      </c>
      <c r="D4" s="80" t="s">
        <v>1129</v>
      </c>
      <c r="E4" s="81">
        <v>5900</v>
      </c>
      <c r="F4" s="73">
        <v>5900</v>
      </c>
      <c r="G4" s="70">
        <f t="shared" ref="G4:G16" si="0">H4*1.1</f>
        <v>2.53</v>
      </c>
      <c r="H4" s="70">
        <v>2.3</v>
      </c>
      <c r="I4" s="82"/>
      <c r="J4" s="82" t="s">
        <v>1130</v>
      </c>
      <c r="K4" s="83" t="s">
        <v>1131</v>
      </c>
      <c r="L4" s="84"/>
      <c r="M4">
        <f t="shared" ref="M4:M16" si="1">F4*H4</f>
        <v>13570</v>
      </c>
    </row>
    <row r="5" ht="23" customHeight="1" spans="1:13">
      <c r="A5" s="70">
        <v>2</v>
      </c>
      <c r="B5" s="79" t="s">
        <v>343</v>
      </c>
      <c r="C5" s="70" t="s">
        <v>225</v>
      </c>
      <c r="D5" s="80" t="s">
        <v>1132</v>
      </c>
      <c r="E5" s="81">
        <v>2500</v>
      </c>
      <c r="F5" s="73">
        <v>2500</v>
      </c>
      <c r="G5" s="70">
        <f t="shared" si="0"/>
        <v>4.4</v>
      </c>
      <c r="H5" s="70">
        <v>4</v>
      </c>
      <c r="I5" s="82"/>
      <c r="J5" s="82" t="s">
        <v>1130</v>
      </c>
      <c r="K5" s="85"/>
      <c r="L5" s="84"/>
      <c r="M5">
        <f t="shared" si="1"/>
        <v>10000</v>
      </c>
    </row>
    <row r="6" ht="23" customHeight="1" spans="1:13">
      <c r="A6" s="70">
        <v>3</v>
      </c>
      <c r="B6" s="79" t="s">
        <v>1133</v>
      </c>
      <c r="C6" s="70" t="s">
        <v>225</v>
      </c>
      <c r="D6" s="80" t="s">
        <v>1134</v>
      </c>
      <c r="E6" s="81">
        <v>1</v>
      </c>
      <c r="F6" s="73">
        <v>1</v>
      </c>
      <c r="G6" s="70">
        <f t="shared" si="0"/>
        <v>44000</v>
      </c>
      <c r="H6" s="70">
        <v>40000</v>
      </c>
      <c r="I6" s="82"/>
      <c r="J6" s="82" t="s">
        <v>1130</v>
      </c>
      <c r="K6" s="85"/>
      <c r="L6" s="84"/>
      <c r="M6">
        <f t="shared" si="1"/>
        <v>40000</v>
      </c>
    </row>
    <row r="7" ht="23" customHeight="1" spans="1:13">
      <c r="A7" s="70">
        <v>4</v>
      </c>
      <c r="B7" s="79" t="s">
        <v>1135</v>
      </c>
      <c r="C7" s="70" t="s">
        <v>225</v>
      </c>
      <c r="D7" s="80" t="s">
        <v>1136</v>
      </c>
      <c r="E7" s="70">
        <v>3</v>
      </c>
      <c r="F7" s="70">
        <v>3</v>
      </c>
      <c r="G7" s="70">
        <f t="shared" si="0"/>
        <v>27500</v>
      </c>
      <c r="H7" s="72">
        <v>25000</v>
      </c>
      <c r="I7" s="82"/>
      <c r="J7" s="82" t="s">
        <v>1130</v>
      </c>
      <c r="K7" s="85"/>
      <c r="L7" s="84"/>
      <c r="M7">
        <f t="shared" si="1"/>
        <v>75000</v>
      </c>
    </row>
    <row r="8" customFormat="1" ht="23" customHeight="1" spans="1:13">
      <c r="A8" s="70">
        <v>5</v>
      </c>
      <c r="B8" s="79" t="s">
        <v>1137</v>
      </c>
      <c r="C8" s="70" t="s">
        <v>225</v>
      </c>
      <c r="D8" s="79" t="s">
        <v>1138</v>
      </c>
      <c r="E8" s="70">
        <v>5000</v>
      </c>
      <c r="F8" s="70">
        <v>5000</v>
      </c>
      <c r="G8" s="70">
        <f t="shared" si="0"/>
        <v>16.5</v>
      </c>
      <c r="H8" s="72">
        <v>15</v>
      </c>
      <c r="I8" s="82"/>
      <c r="J8" s="82" t="s">
        <v>1130</v>
      </c>
      <c r="K8" s="85"/>
      <c r="L8" s="84"/>
      <c r="M8">
        <f t="shared" si="1"/>
        <v>75000</v>
      </c>
    </row>
    <row r="9" customFormat="1" ht="23" customHeight="1" spans="1:13">
      <c r="A9" s="70">
        <v>6</v>
      </c>
      <c r="B9" s="79" t="s">
        <v>315</v>
      </c>
      <c r="C9" s="70" t="s">
        <v>225</v>
      </c>
      <c r="D9" s="80" t="s">
        <v>1139</v>
      </c>
      <c r="E9" s="70">
        <v>1</v>
      </c>
      <c r="F9" s="70">
        <v>1</v>
      </c>
      <c r="G9" s="70">
        <f t="shared" si="0"/>
        <v>1430</v>
      </c>
      <c r="H9" s="72">
        <v>1300</v>
      </c>
      <c r="I9" s="82"/>
      <c r="J9" s="82" t="s">
        <v>1130</v>
      </c>
      <c r="K9" s="85"/>
      <c r="L9" s="84"/>
      <c r="M9">
        <f t="shared" si="1"/>
        <v>1300</v>
      </c>
    </row>
    <row r="10" customFormat="1" ht="23" customHeight="1" spans="1:13">
      <c r="A10" s="70">
        <v>7</v>
      </c>
      <c r="B10" s="79" t="s">
        <v>317</v>
      </c>
      <c r="C10" s="70" t="s">
        <v>225</v>
      </c>
      <c r="D10" s="79" t="s">
        <v>1140</v>
      </c>
      <c r="E10" s="70">
        <v>3</v>
      </c>
      <c r="F10" s="70">
        <v>3</v>
      </c>
      <c r="G10" s="70">
        <f t="shared" si="0"/>
        <v>198</v>
      </c>
      <c r="H10" s="72">
        <v>180</v>
      </c>
      <c r="I10" s="82"/>
      <c r="J10" s="82" t="s">
        <v>1130</v>
      </c>
      <c r="K10" s="85"/>
      <c r="L10" s="84"/>
      <c r="M10">
        <f t="shared" si="1"/>
        <v>540</v>
      </c>
    </row>
    <row r="11" customFormat="1" ht="23" customHeight="1" spans="1:13">
      <c r="A11" s="70">
        <v>8</v>
      </c>
      <c r="B11" s="79" t="s">
        <v>317</v>
      </c>
      <c r="C11" s="70" t="s">
        <v>225</v>
      </c>
      <c r="D11" s="79" t="s">
        <v>1141</v>
      </c>
      <c r="E11" s="70">
        <v>3</v>
      </c>
      <c r="F11" s="70">
        <v>3</v>
      </c>
      <c r="G11" s="70">
        <f t="shared" si="0"/>
        <v>74.8</v>
      </c>
      <c r="H11" s="72">
        <v>68</v>
      </c>
      <c r="I11" s="82"/>
      <c r="J11" s="82" t="s">
        <v>1130</v>
      </c>
      <c r="K11" s="85"/>
      <c r="L11" s="84"/>
      <c r="M11">
        <f t="shared" si="1"/>
        <v>204</v>
      </c>
    </row>
    <row r="12" customFormat="1" ht="23" customHeight="1" spans="1:13">
      <c r="A12" s="70">
        <v>9</v>
      </c>
      <c r="B12" s="79" t="s">
        <v>321</v>
      </c>
      <c r="C12" s="70" t="s">
        <v>225</v>
      </c>
      <c r="D12" s="80" t="s">
        <v>1142</v>
      </c>
      <c r="E12" s="70">
        <v>4</v>
      </c>
      <c r="F12" s="70">
        <v>4</v>
      </c>
      <c r="G12" s="70">
        <f t="shared" si="0"/>
        <v>253</v>
      </c>
      <c r="H12" s="72">
        <v>230</v>
      </c>
      <c r="I12" s="82"/>
      <c r="J12" s="82" t="s">
        <v>1130</v>
      </c>
      <c r="K12" s="85"/>
      <c r="L12" s="84"/>
      <c r="M12">
        <f t="shared" si="1"/>
        <v>920</v>
      </c>
    </row>
    <row r="13" customFormat="1" ht="23" customHeight="1" spans="1:13">
      <c r="A13" s="70">
        <v>10</v>
      </c>
      <c r="B13" s="79" t="s">
        <v>322</v>
      </c>
      <c r="C13" s="70" t="s">
        <v>225</v>
      </c>
      <c r="D13" s="79" t="s">
        <v>1143</v>
      </c>
      <c r="E13" s="70">
        <v>12</v>
      </c>
      <c r="F13" s="70">
        <v>12</v>
      </c>
      <c r="G13" s="70">
        <f t="shared" si="0"/>
        <v>3300</v>
      </c>
      <c r="H13" s="72">
        <v>3000</v>
      </c>
      <c r="I13" s="82"/>
      <c r="J13" s="82" t="s">
        <v>1130</v>
      </c>
      <c r="K13" s="85"/>
      <c r="L13" s="84"/>
      <c r="M13">
        <f t="shared" si="1"/>
        <v>36000</v>
      </c>
    </row>
    <row r="14" customFormat="1" ht="23" customHeight="1" spans="1:13">
      <c r="A14" s="70">
        <v>11</v>
      </c>
      <c r="B14" s="79" t="s">
        <v>324</v>
      </c>
      <c r="C14" s="70" t="s">
        <v>225</v>
      </c>
      <c r="D14" s="79" t="s">
        <v>1144</v>
      </c>
      <c r="E14" s="70">
        <v>7</v>
      </c>
      <c r="F14" s="70">
        <v>7</v>
      </c>
      <c r="G14" s="70">
        <f t="shared" si="0"/>
        <v>1045</v>
      </c>
      <c r="H14" s="72">
        <v>950</v>
      </c>
      <c r="I14" s="82"/>
      <c r="J14" s="82" t="s">
        <v>1130</v>
      </c>
      <c r="K14" s="85"/>
      <c r="L14" s="84"/>
      <c r="M14">
        <f t="shared" si="1"/>
        <v>6650</v>
      </c>
    </row>
    <row r="15" customFormat="1" ht="23" customHeight="1" spans="1:13">
      <c r="A15" s="70">
        <v>12</v>
      </c>
      <c r="B15" s="79" t="s">
        <v>1145</v>
      </c>
      <c r="C15" s="70" t="s">
        <v>225</v>
      </c>
      <c r="D15" s="79" t="s">
        <v>1146</v>
      </c>
      <c r="E15" s="70">
        <v>1</v>
      </c>
      <c r="F15" s="70">
        <v>1</v>
      </c>
      <c r="G15" s="70">
        <f t="shared" si="0"/>
        <v>858</v>
      </c>
      <c r="H15" s="72">
        <v>780</v>
      </c>
      <c r="I15" s="82"/>
      <c r="J15" s="82" t="s">
        <v>1130</v>
      </c>
      <c r="K15" s="85"/>
      <c r="L15" s="84"/>
      <c r="M15">
        <f t="shared" si="1"/>
        <v>780</v>
      </c>
    </row>
    <row r="16" customFormat="1" ht="23" customHeight="1" spans="1:13">
      <c r="A16" s="70">
        <v>13</v>
      </c>
      <c r="B16" s="79" t="s">
        <v>343</v>
      </c>
      <c r="C16" s="70" t="s">
        <v>225</v>
      </c>
      <c r="D16" s="79" t="s">
        <v>1147</v>
      </c>
      <c r="E16" s="70">
        <v>2500</v>
      </c>
      <c r="F16" s="70">
        <v>2500</v>
      </c>
      <c r="G16" s="70">
        <f t="shared" si="0"/>
        <v>4.4</v>
      </c>
      <c r="H16" s="72">
        <f>10000/2500</f>
        <v>4</v>
      </c>
      <c r="I16" s="82"/>
      <c r="J16" s="82" t="s">
        <v>1130</v>
      </c>
      <c r="K16" s="86"/>
      <c r="L16" s="84"/>
      <c r="M16">
        <f t="shared" si="1"/>
        <v>10000</v>
      </c>
    </row>
    <row r="17" s="75" customFormat="1" ht="23" customHeight="1" spans="1:13">
      <c r="A17" s="87" t="s">
        <v>184</v>
      </c>
      <c r="B17" s="87"/>
      <c r="C17" s="88" t="s">
        <v>185</v>
      </c>
      <c r="D17" s="88"/>
      <c r="E17" s="88"/>
      <c r="F17" s="87"/>
      <c r="G17" s="89" t="s">
        <v>186</v>
      </c>
      <c r="H17" s="87"/>
      <c r="I17" s="88" t="s">
        <v>187</v>
      </c>
      <c r="J17" s="87"/>
      <c r="K17" s="90" t="s">
        <v>188</v>
      </c>
      <c r="L17" s="91"/>
      <c r="M17" s="75">
        <v>3217286.26</v>
      </c>
    </row>
  </sheetData>
  <mergeCells count="5">
    <mergeCell ref="A1:L1"/>
    <mergeCell ref="A2:B2"/>
    <mergeCell ref="C2:L2"/>
    <mergeCell ref="C17:D17"/>
    <mergeCell ref="K4:K16"/>
  </mergeCells>
  <printOptions horizontalCentered="1"/>
  <pageMargins left="0.393055555555556" right="0.393055555555556" top="0.786805555555556" bottom="0.786805555555556" header="0.590277777777778" footer="0.590277777777778"/>
  <pageSetup paperSize="9" scale="6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月招标计划2506</vt:lpstr>
      <vt:lpstr>月招标计划2507</vt:lpstr>
      <vt:lpstr>月招标计划2508</vt:lpstr>
      <vt:lpstr>月招标计划2509</vt:lpstr>
      <vt:lpstr>月招标计划2509 (补)</vt:lpstr>
      <vt:lpstr>配电箱清单</vt:lpstr>
      <vt:lpstr>污水泵</vt:lpstr>
      <vt:lpstr>月招标计划2510</vt:lpstr>
      <vt:lpstr>月招标计划2510补</vt:lpstr>
      <vt:lpstr>清单</vt:lpstr>
      <vt:lpstr>6#、7#、9#、10#楼庭院及地库区域安防系统</vt:lpstr>
      <vt:lpstr>中控室智慧物业系统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宁谧清枫</cp:lastModifiedBy>
  <dcterms:created xsi:type="dcterms:W3CDTF">2008-09-11T17:22:00Z</dcterms:created>
  <dcterms:modified xsi:type="dcterms:W3CDTF">2026-07-10T02:10:29Z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B5B37FEFEDFF4F18B59AC35578543259_13</vt:lpwstr>
  </property>
  <property fmtid="{D5CDD505-2E9C-101B-9397-08002B2CF9AE}" pid="4" name="commondata">
    <vt:lpwstr>eyJoZGlkIjoiZGIyZDhmOGVkYjliZTkwMDhlN2U1ZjBhMWQ5NjQ3YjAifQ==</vt:lpwstr>
  </property>
  <property fmtid="{D5CDD505-2E9C-101B-9397-08002B2CF9AE}" pid="5" name="KSOReadingLayout">
    <vt:bool>true</vt:bool>
  </property>
  <property fmtid="{D5CDD505-2E9C-101B-9397-08002B2CF9AE}" pid="6" name="CalculationRule">
    <vt:i4>0</vt:i4>
  </property>
</Properties>
</file>